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ose\Desktop\CARPETA FISCAL\Imajsma\2021\CUENTA PUBLICA 2021\ANUAL 2021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5200" windowHeight="11250" activeTab="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b)'!$A$20</definedName>
    <definedName name="GASTO_E_FIN">'Formato 6 b)'!$A$29</definedName>
    <definedName name="GASTO_E_FIN_01">'Formato 6 b)'!$B$29</definedName>
    <definedName name="GASTO_E_FIN_02">'Formato 6 b)'!$C$29</definedName>
    <definedName name="GASTO_E_FIN_03">'Formato 6 b)'!$D$29</definedName>
    <definedName name="GASTO_E_FIN_04">'Formato 6 b)'!$E$29</definedName>
    <definedName name="GASTO_E_FIN_05">'Formato 6 b)'!$F$29</definedName>
    <definedName name="GASTO_E_FIN_06">'Formato 6 b)'!$G$29</definedName>
    <definedName name="GASTO_E_T1">'Formato 6 b)'!$B$20</definedName>
    <definedName name="GASTO_E_T2">'Formato 6 b)'!$C$20</definedName>
    <definedName name="GASTO_E_T3">'Formato 6 b)'!$D$20</definedName>
    <definedName name="GASTO_E_T4">'Formato 6 b)'!$E$20</definedName>
    <definedName name="GASTO_E_T5">'Formato 6 b)'!$F$20</definedName>
    <definedName name="GASTO_E_T6">'Formato 6 b)'!$G$20</definedName>
    <definedName name="GASTO_NE">'Formato 6 b)'!$A$9</definedName>
    <definedName name="GASTO_NE_FIN">'Formato 6 b)'!$A$19</definedName>
    <definedName name="GASTO_NE_FIN_01">'Formato 6 b)'!$B$19</definedName>
    <definedName name="GASTO_NE_FIN_02">'Formato 6 b)'!$C$19</definedName>
    <definedName name="GASTO_NE_FIN_03">'Formato 6 b)'!$D$19</definedName>
    <definedName name="GASTO_NE_FIN_04">'Formato 6 b)'!$E$19</definedName>
    <definedName name="GASTO_NE_FIN_05">'Formato 6 b)'!$F$19</definedName>
    <definedName name="GASTO_NE_FIN_06">'Formato 6 b)'!$G$19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b)'!$B$30</definedName>
    <definedName name="TOTAL_E_T2">'Formato 6 b)'!$C$30</definedName>
    <definedName name="TOTAL_E_T3">'Formato 6 b)'!$D$30</definedName>
    <definedName name="TOTAL_E_T4">'Formato 6 b)'!$E$30</definedName>
    <definedName name="TOTAL_E_T5">'Formato 6 b)'!$F$30</definedName>
    <definedName name="TOTAL_E_T6">'Formato 6 b)'!$G$30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E10" i="6"/>
  <c r="D73" i="5"/>
  <c r="D68" i="5"/>
  <c r="G13" i="11" l="1"/>
  <c r="G12" i="11"/>
  <c r="G11" i="11"/>
  <c r="G10" i="11"/>
  <c r="G9" i="11"/>
  <c r="F13" i="11"/>
  <c r="F12" i="11"/>
  <c r="F11" i="11"/>
  <c r="F10" i="11"/>
  <c r="F9" i="11"/>
  <c r="E13" i="11"/>
  <c r="E12" i="11"/>
  <c r="E11" i="11"/>
  <c r="E10" i="11"/>
  <c r="E9" i="11"/>
  <c r="D13" i="11"/>
  <c r="D12" i="11"/>
  <c r="D11" i="11"/>
  <c r="D10" i="11"/>
  <c r="D9" i="11"/>
  <c r="C13" i="11"/>
  <c r="C12" i="11"/>
  <c r="C11" i="11"/>
  <c r="C10" i="11"/>
  <c r="C9" i="11"/>
  <c r="G18" i="10"/>
  <c r="F18" i="10"/>
  <c r="E18" i="10"/>
  <c r="D18" i="10"/>
  <c r="C18" i="10"/>
  <c r="D11" i="7"/>
  <c r="G11" i="7" s="1"/>
  <c r="C10" i="6" l="1"/>
  <c r="E19" i="8" l="1"/>
  <c r="D10" i="6"/>
  <c r="F48" i="6" l="1"/>
  <c r="F38" i="6"/>
  <c r="F28" i="6"/>
  <c r="F18" i="6"/>
  <c r="E48" i="6"/>
  <c r="E38" i="6"/>
  <c r="E28" i="6"/>
  <c r="E18" i="6"/>
  <c r="C48" i="6"/>
  <c r="C38" i="6"/>
  <c r="C28" i="6"/>
  <c r="C18" i="6"/>
  <c r="F19" i="8" l="1"/>
  <c r="D26" i="8" l="1"/>
  <c r="G26" i="8" s="1"/>
  <c r="D10" i="7"/>
  <c r="D146" i="6"/>
  <c r="D133" i="6"/>
  <c r="C137" i="6" l="1"/>
  <c r="D137" i="6"/>
  <c r="E137" i="6"/>
  <c r="F137" i="6"/>
  <c r="B137" i="6"/>
  <c r="C62" i="6"/>
  <c r="D62" i="6"/>
  <c r="E62" i="6"/>
  <c r="S55" i="24" s="1"/>
  <c r="F62" i="6"/>
  <c r="B62" i="6"/>
  <c r="B8" i="10"/>
  <c r="P2" i="28" s="1"/>
  <c r="C6" i="23"/>
  <c r="C7" i="23" s="1"/>
  <c r="B9" i="1"/>
  <c r="P4" i="15" s="1"/>
  <c r="H25" i="23"/>
  <c r="G25" i="23"/>
  <c r="F25" i="23"/>
  <c r="E25" i="23"/>
  <c r="D25" i="23"/>
  <c r="G30" i="9"/>
  <c r="U22" i="27" s="1"/>
  <c r="G31" i="9"/>
  <c r="U23" i="27" s="1"/>
  <c r="G29" i="9"/>
  <c r="U21" i="27" s="1"/>
  <c r="G26" i="9"/>
  <c r="U18" i="27" s="1"/>
  <c r="G27" i="9"/>
  <c r="G25" i="9"/>
  <c r="U17" i="27" s="1"/>
  <c r="G23" i="9"/>
  <c r="G22" i="9"/>
  <c r="G19" i="9"/>
  <c r="G18" i="9"/>
  <c r="G17" i="9"/>
  <c r="U10" i="27" s="1"/>
  <c r="G14" i="9"/>
  <c r="G15" i="9"/>
  <c r="G13" i="9"/>
  <c r="G11" i="9"/>
  <c r="U4" i="27" s="1"/>
  <c r="G10" i="9"/>
  <c r="U3" i="27" s="1"/>
  <c r="G73" i="8"/>
  <c r="G74" i="8"/>
  <c r="G75" i="8"/>
  <c r="G72" i="8"/>
  <c r="G71" i="8" s="1"/>
  <c r="U63" i="26" s="1"/>
  <c r="G63" i="8"/>
  <c r="G64" i="8"/>
  <c r="G61" i="8" s="1"/>
  <c r="U53" i="26" s="1"/>
  <c r="G65" i="8"/>
  <c r="G66" i="8"/>
  <c r="G67" i="8"/>
  <c r="G68" i="8"/>
  <c r="G69" i="8"/>
  <c r="G70" i="8"/>
  <c r="G62" i="8"/>
  <c r="G55" i="8"/>
  <c r="U47" i="26" s="1"/>
  <c r="G56" i="8"/>
  <c r="G57" i="8"/>
  <c r="U49" i="26" s="1"/>
  <c r="G58" i="8"/>
  <c r="G59" i="8"/>
  <c r="U51" i="26" s="1"/>
  <c r="G60" i="8"/>
  <c r="G54" i="8"/>
  <c r="G53" i="8" s="1"/>
  <c r="U45" i="26" s="1"/>
  <c r="G46" i="8"/>
  <c r="G47" i="8"/>
  <c r="U39" i="26" s="1"/>
  <c r="G48" i="8"/>
  <c r="G49" i="8"/>
  <c r="U41" i="26" s="1"/>
  <c r="G50" i="8"/>
  <c r="G51" i="8"/>
  <c r="U43" i="26" s="1"/>
  <c r="G52" i="8"/>
  <c r="G45" i="8"/>
  <c r="U37" i="26" s="1"/>
  <c r="G39" i="8"/>
  <c r="G40" i="8"/>
  <c r="G41" i="8"/>
  <c r="G38" i="8"/>
  <c r="G11" i="8"/>
  <c r="U4" i="26" s="1"/>
  <c r="G12" i="8"/>
  <c r="G13" i="8"/>
  <c r="U6" i="26" s="1"/>
  <c r="G14" i="8"/>
  <c r="G15" i="8"/>
  <c r="U8" i="26" s="1"/>
  <c r="G16" i="8"/>
  <c r="G17" i="8"/>
  <c r="U10" i="26" s="1"/>
  <c r="G18" i="8"/>
  <c r="G10" i="8"/>
  <c r="G20" i="8"/>
  <c r="G21" i="8"/>
  <c r="G22" i="8"/>
  <c r="G23" i="8"/>
  <c r="G24" i="8"/>
  <c r="G25" i="8"/>
  <c r="U19" i="26"/>
  <c r="G28" i="8"/>
  <c r="G29" i="8"/>
  <c r="U22" i="26" s="1"/>
  <c r="G30" i="8"/>
  <c r="G31" i="8"/>
  <c r="U24" i="26" s="1"/>
  <c r="G32" i="8"/>
  <c r="G33" i="8"/>
  <c r="U26" i="26" s="1"/>
  <c r="G34" i="8"/>
  <c r="G35" i="8"/>
  <c r="U28" i="26" s="1"/>
  <c r="G36" i="8"/>
  <c r="G27" i="8"/>
  <c r="U20" i="26" s="1"/>
  <c r="G22" i="7"/>
  <c r="G23" i="7"/>
  <c r="G24" i="7"/>
  <c r="G25" i="7"/>
  <c r="G26" i="7"/>
  <c r="G27" i="7"/>
  <c r="G28" i="7"/>
  <c r="G21" i="7"/>
  <c r="G12" i="7"/>
  <c r="G13" i="7"/>
  <c r="G14" i="7"/>
  <c r="G15" i="7"/>
  <c r="G16" i="7"/>
  <c r="G17" i="7"/>
  <c r="G18" i="7"/>
  <c r="G10" i="7"/>
  <c r="B10" i="6"/>
  <c r="P3" i="24" s="1"/>
  <c r="B18" i="6"/>
  <c r="B28" i="6"/>
  <c r="P21" i="24" s="1"/>
  <c r="B38" i="6"/>
  <c r="P31" i="24" s="1"/>
  <c r="B48" i="6"/>
  <c r="B58" i="6"/>
  <c r="B71" i="6"/>
  <c r="B75" i="6"/>
  <c r="G152" i="6"/>
  <c r="G153" i="6"/>
  <c r="G154" i="6"/>
  <c r="U146" i="24" s="1"/>
  <c r="G155" i="6"/>
  <c r="G156" i="6"/>
  <c r="U148" i="24" s="1"/>
  <c r="G157" i="6"/>
  <c r="G151" i="6"/>
  <c r="U143" i="24" s="1"/>
  <c r="G148" i="6"/>
  <c r="U140" i="24" s="1"/>
  <c r="G149" i="6"/>
  <c r="G147" i="6"/>
  <c r="U139" i="24" s="1"/>
  <c r="G139" i="6"/>
  <c r="G140" i="6"/>
  <c r="U132" i="24" s="1"/>
  <c r="G141" i="6"/>
  <c r="G142" i="6"/>
  <c r="G143" i="6"/>
  <c r="G144" i="6"/>
  <c r="G145" i="6"/>
  <c r="G138" i="6"/>
  <c r="G135" i="6"/>
  <c r="G136" i="6"/>
  <c r="U128" i="24" s="1"/>
  <c r="G134" i="6"/>
  <c r="G125" i="6"/>
  <c r="U117" i="24" s="1"/>
  <c r="G126" i="6"/>
  <c r="G127" i="6"/>
  <c r="G128" i="6"/>
  <c r="G129" i="6"/>
  <c r="G130" i="6"/>
  <c r="G131" i="6"/>
  <c r="G132" i="6"/>
  <c r="G124" i="6"/>
  <c r="G123" i="6" s="1"/>
  <c r="U115" i="24" s="1"/>
  <c r="G115" i="6"/>
  <c r="U107" i="24" s="1"/>
  <c r="G116" i="6"/>
  <c r="G117" i="6"/>
  <c r="G118" i="6"/>
  <c r="G119" i="6"/>
  <c r="G120" i="6"/>
  <c r="G121" i="6"/>
  <c r="G122" i="6"/>
  <c r="G114" i="6"/>
  <c r="G105" i="6"/>
  <c r="U97" i="24" s="1"/>
  <c r="G106" i="6"/>
  <c r="G107" i="6"/>
  <c r="U99" i="24" s="1"/>
  <c r="G108" i="6"/>
  <c r="G109" i="6"/>
  <c r="U101" i="24" s="1"/>
  <c r="G110" i="6"/>
  <c r="G111" i="6"/>
  <c r="U103" i="24" s="1"/>
  <c r="G112" i="6"/>
  <c r="G104" i="6"/>
  <c r="G103" i="6" s="1"/>
  <c r="U95" i="24" s="1"/>
  <c r="G95" i="6"/>
  <c r="G96" i="6"/>
  <c r="G97" i="6"/>
  <c r="U89" i="24" s="1"/>
  <c r="G98" i="6"/>
  <c r="G99" i="6"/>
  <c r="U91" i="24" s="1"/>
  <c r="G100" i="6"/>
  <c r="G101" i="6"/>
  <c r="U93" i="24" s="1"/>
  <c r="G102" i="6"/>
  <c r="G94" i="6"/>
  <c r="U86" i="24" s="1"/>
  <c r="G87" i="6"/>
  <c r="U79" i="24" s="1"/>
  <c r="G88" i="6"/>
  <c r="G89" i="6"/>
  <c r="U81" i="24" s="1"/>
  <c r="G90" i="6"/>
  <c r="G91" i="6"/>
  <c r="U83" i="24" s="1"/>
  <c r="G92" i="6"/>
  <c r="G86" i="6"/>
  <c r="G85" i="6" s="1"/>
  <c r="G77" i="6"/>
  <c r="G78" i="6"/>
  <c r="U71" i="24" s="1"/>
  <c r="G79" i="6"/>
  <c r="G80" i="6"/>
  <c r="U73" i="24" s="1"/>
  <c r="G81" i="6"/>
  <c r="G82" i="6"/>
  <c r="G76" i="6"/>
  <c r="G73" i="6"/>
  <c r="U66" i="24" s="1"/>
  <c r="G74" i="6"/>
  <c r="G72" i="6"/>
  <c r="G71" i="6" s="1"/>
  <c r="U64" i="24" s="1"/>
  <c r="G64" i="6"/>
  <c r="G65" i="6"/>
  <c r="U58" i="24" s="1"/>
  <c r="G66" i="6"/>
  <c r="G67" i="6"/>
  <c r="G68" i="6"/>
  <c r="G69" i="6"/>
  <c r="G70" i="6"/>
  <c r="G63" i="6"/>
  <c r="G62" i="6" s="1"/>
  <c r="U55" i="24" s="1"/>
  <c r="G60" i="6"/>
  <c r="G61" i="6"/>
  <c r="G58" i="6" s="1"/>
  <c r="U51" i="24" s="1"/>
  <c r="G59" i="6"/>
  <c r="G50" i="6"/>
  <c r="U43" i="24" s="1"/>
  <c r="G51" i="6"/>
  <c r="U44" i="24" s="1"/>
  <c r="G52" i="6"/>
  <c r="U45" i="24" s="1"/>
  <c r="G53" i="6"/>
  <c r="G54" i="6"/>
  <c r="U47" i="24" s="1"/>
  <c r="G55" i="6"/>
  <c r="U48" i="24" s="1"/>
  <c r="G56" i="6"/>
  <c r="U49" i="24" s="1"/>
  <c r="G57" i="6"/>
  <c r="U50" i="24" s="1"/>
  <c r="G49" i="6"/>
  <c r="U42" i="24" s="1"/>
  <c r="G40" i="6"/>
  <c r="U33" i="24" s="1"/>
  <c r="G41" i="6"/>
  <c r="G42" i="6"/>
  <c r="U35" i="24" s="1"/>
  <c r="G43" i="6"/>
  <c r="U36" i="24" s="1"/>
  <c r="G44" i="6"/>
  <c r="U37" i="24" s="1"/>
  <c r="G45" i="6"/>
  <c r="U38" i="24" s="1"/>
  <c r="G46" i="6"/>
  <c r="G47" i="6"/>
  <c r="U40" i="24" s="1"/>
  <c r="G39" i="6"/>
  <c r="U32" i="24" s="1"/>
  <c r="G30" i="6"/>
  <c r="U23" i="24" s="1"/>
  <c r="G31" i="6"/>
  <c r="G32" i="6"/>
  <c r="U25" i="24" s="1"/>
  <c r="G33" i="6"/>
  <c r="U26" i="24" s="1"/>
  <c r="G34" i="6"/>
  <c r="U27" i="24" s="1"/>
  <c r="G35" i="6"/>
  <c r="U28" i="24" s="1"/>
  <c r="G36" i="6"/>
  <c r="G37" i="6"/>
  <c r="U30" i="24" s="1"/>
  <c r="G29" i="6"/>
  <c r="U22" i="24" s="1"/>
  <c r="G20" i="6"/>
  <c r="G21" i="6"/>
  <c r="U14" i="24" s="1"/>
  <c r="G22" i="6"/>
  <c r="G23" i="6"/>
  <c r="U16" i="24" s="1"/>
  <c r="G24" i="6"/>
  <c r="U17" i="24" s="1"/>
  <c r="G25" i="6"/>
  <c r="U18" i="24" s="1"/>
  <c r="G26" i="6"/>
  <c r="U19" i="24" s="1"/>
  <c r="G27" i="6"/>
  <c r="U20" i="24" s="1"/>
  <c r="G19" i="6"/>
  <c r="G11" i="6"/>
  <c r="U4" i="24" s="1"/>
  <c r="B7" i="13"/>
  <c r="P2" i="31" s="1"/>
  <c r="G12" i="6"/>
  <c r="U5" i="24" s="1"/>
  <c r="G13" i="6"/>
  <c r="G14" i="6"/>
  <c r="U7" i="24" s="1"/>
  <c r="G15" i="6"/>
  <c r="U8" i="24" s="1"/>
  <c r="G16" i="6"/>
  <c r="U9" i="24" s="1"/>
  <c r="G17" i="6"/>
  <c r="G9" i="5"/>
  <c r="U3" i="20" s="1"/>
  <c r="G10" i="5"/>
  <c r="G11" i="5"/>
  <c r="U5" i="20" s="1"/>
  <c r="G12" i="5"/>
  <c r="G13" i="5"/>
  <c r="U7" i="20" s="1"/>
  <c r="G14" i="5"/>
  <c r="G15" i="5"/>
  <c r="U9" i="20" s="1"/>
  <c r="G17" i="5"/>
  <c r="G16" i="5" s="1"/>
  <c r="U10" i="20" s="1"/>
  <c r="G18" i="5"/>
  <c r="G19" i="5"/>
  <c r="G20" i="5"/>
  <c r="G21" i="5"/>
  <c r="G22" i="5"/>
  <c r="G23" i="5"/>
  <c r="G24" i="5"/>
  <c r="G25" i="5"/>
  <c r="G26" i="5"/>
  <c r="G27" i="5"/>
  <c r="G29" i="5"/>
  <c r="G28" i="5" s="1"/>
  <c r="U22" i="20" s="1"/>
  <c r="G30" i="5"/>
  <c r="G31" i="5"/>
  <c r="U25" i="20" s="1"/>
  <c r="G32" i="5"/>
  <c r="G33" i="5"/>
  <c r="U27" i="20" s="1"/>
  <c r="G34" i="5"/>
  <c r="G36" i="5"/>
  <c r="G35" i="5" s="1"/>
  <c r="G38" i="5"/>
  <c r="G39" i="5"/>
  <c r="G37" i="5" s="1"/>
  <c r="U31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D29" i="13" s="1"/>
  <c r="R22" i="31" s="1"/>
  <c r="E7" i="13"/>
  <c r="F7" i="13"/>
  <c r="F29" i="13" s="1"/>
  <c r="T22" i="31" s="1"/>
  <c r="G7" i="13"/>
  <c r="R2" i="31"/>
  <c r="S2" i="31"/>
  <c r="T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C7" i="12"/>
  <c r="C31" i="12" s="1"/>
  <c r="Q23" i="30" s="1"/>
  <c r="D7" i="12"/>
  <c r="E7" i="12"/>
  <c r="S2" i="30" s="1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 s="1"/>
  <c r="Q22" i="29" s="1"/>
  <c r="D8" i="11"/>
  <c r="E8" i="11"/>
  <c r="E30" i="11" s="1"/>
  <c r="S22" i="29" s="1"/>
  <c r="F8" i="11"/>
  <c r="G8" i="11"/>
  <c r="G30" i="11" s="1"/>
  <c r="U2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D29" i="10"/>
  <c r="E29" i="10"/>
  <c r="F29" i="10"/>
  <c r="G29" i="10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D12" i="9"/>
  <c r="D16" i="9"/>
  <c r="E12" i="9"/>
  <c r="E16" i="9"/>
  <c r="F12" i="9"/>
  <c r="F16" i="9"/>
  <c r="F9" i="9" s="1"/>
  <c r="T2" i="27" s="1"/>
  <c r="G12" i="9"/>
  <c r="Q3" i="27"/>
  <c r="R3" i="27"/>
  <c r="S3" i="27"/>
  <c r="T3" i="27"/>
  <c r="Q4" i="27"/>
  <c r="R4" i="27"/>
  <c r="S4" i="27"/>
  <c r="T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R9" i="27"/>
  <c r="T9" i="27"/>
  <c r="Q10" i="27"/>
  <c r="R10" i="27"/>
  <c r="S10" i="27"/>
  <c r="T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D24" i="9"/>
  <c r="R16" i="27" s="1"/>
  <c r="D28" i="9"/>
  <c r="E24" i="9"/>
  <c r="E28" i="9"/>
  <c r="E21" i="9" s="1"/>
  <c r="F24" i="9"/>
  <c r="T16" i="27" s="1"/>
  <c r="F28" i="9"/>
  <c r="G28" i="9"/>
  <c r="Q14" i="27"/>
  <c r="R14" i="27"/>
  <c r="S14" i="27"/>
  <c r="T14" i="27"/>
  <c r="U14" i="27"/>
  <c r="Q15" i="27"/>
  <c r="R15" i="27"/>
  <c r="S15" i="27"/>
  <c r="T15" i="27"/>
  <c r="U15" i="27"/>
  <c r="Q16" i="27"/>
  <c r="S16" i="27"/>
  <c r="Q17" i="27"/>
  <c r="R17" i="27"/>
  <c r="S17" i="27"/>
  <c r="T17" i="27"/>
  <c r="Q18" i="27"/>
  <c r="R18" i="27"/>
  <c r="S18" i="27"/>
  <c r="T18" i="27"/>
  <c r="Q19" i="27"/>
  <c r="R19" i="27"/>
  <c r="S19" i="27"/>
  <c r="T19" i="27"/>
  <c r="U19" i="27"/>
  <c r="R20" i="27"/>
  <c r="T20" i="27"/>
  <c r="Q21" i="27"/>
  <c r="R21" i="27"/>
  <c r="S21" i="27"/>
  <c r="T21" i="27"/>
  <c r="Q22" i="27"/>
  <c r="R22" i="27"/>
  <c r="S22" i="27"/>
  <c r="T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8" i="9"/>
  <c r="B21" i="9" s="1"/>
  <c r="P14" i="27"/>
  <c r="P15" i="27"/>
  <c r="P16" i="27"/>
  <c r="P17" i="27"/>
  <c r="P18" i="27"/>
  <c r="P19" i="27"/>
  <c r="P21" i="27"/>
  <c r="P22" i="27"/>
  <c r="P23" i="27"/>
  <c r="A5" i="27"/>
  <c r="A4" i="27"/>
  <c r="A3" i="27"/>
  <c r="A2" i="27"/>
  <c r="C10" i="8"/>
  <c r="C19" i="8"/>
  <c r="Q12" i="26" s="1"/>
  <c r="C27" i="8"/>
  <c r="C37" i="8"/>
  <c r="D10" i="8"/>
  <c r="R3" i="26" s="1"/>
  <c r="D19" i="8"/>
  <c r="D27" i="8"/>
  <c r="D37" i="8"/>
  <c r="R30" i="26" s="1"/>
  <c r="E10" i="8"/>
  <c r="S12" i="26"/>
  <c r="E27" i="8"/>
  <c r="E37" i="8"/>
  <c r="F10" i="8"/>
  <c r="T3" i="26" s="1"/>
  <c r="F27" i="8"/>
  <c r="F37" i="8"/>
  <c r="T30" i="26" s="1"/>
  <c r="Q3" i="26"/>
  <c r="S3" i="26"/>
  <c r="U3" i="26"/>
  <c r="Q4" i="26"/>
  <c r="R4" i="26"/>
  <c r="S4" i="26"/>
  <c r="T4" i="26"/>
  <c r="Q5" i="26"/>
  <c r="R5" i="26"/>
  <c r="S5" i="26"/>
  <c r="T5" i="26"/>
  <c r="U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Q20" i="26"/>
  <c r="R20" i="26"/>
  <c r="S20" i="26"/>
  <c r="T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U29" i="26"/>
  <c r="Q30" i="26"/>
  <c r="S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Q53" i="26" s="1"/>
  <c r="C71" i="8"/>
  <c r="Q63" i="26" s="1"/>
  <c r="D44" i="8"/>
  <c r="R36" i="26" s="1"/>
  <c r="D53" i="8"/>
  <c r="D61" i="8"/>
  <c r="D71" i="8"/>
  <c r="E44" i="8"/>
  <c r="E53" i="8"/>
  <c r="E61" i="8"/>
  <c r="S53" i="26" s="1"/>
  <c r="E71" i="8"/>
  <c r="S63" i="26" s="1"/>
  <c r="F44" i="8"/>
  <c r="T36" i="26" s="1"/>
  <c r="F53" i="8"/>
  <c r="F61" i="8"/>
  <c r="F71" i="8"/>
  <c r="G44" i="8"/>
  <c r="Q36" i="26"/>
  <c r="S36" i="26"/>
  <c r="U36" i="26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U44" i="26"/>
  <c r="R45" i="26"/>
  <c r="T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U52" i="26"/>
  <c r="R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R63" i="26"/>
  <c r="T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P53" i="26" s="1"/>
  <c r="B71" i="8"/>
  <c r="B43" i="8"/>
  <c r="B10" i="8"/>
  <c r="B19" i="8"/>
  <c r="B27" i="8"/>
  <c r="B37" i="8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20" i="7"/>
  <c r="U3" i="25" s="1"/>
  <c r="F9" i="7"/>
  <c r="T2" i="25" s="1"/>
  <c r="F20" i="7"/>
  <c r="E9" i="7"/>
  <c r="S2" i="25" s="1"/>
  <c r="E20" i="7"/>
  <c r="S3" i="25" s="1"/>
  <c r="D9" i="7"/>
  <c r="R2" i="25" s="1"/>
  <c r="D20" i="7"/>
  <c r="C9" i="7"/>
  <c r="Q2" i="25" s="1"/>
  <c r="C20" i="7"/>
  <c r="B9" i="7"/>
  <c r="P2" i="25" s="1"/>
  <c r="B20" i="7"/>
  <c r="A3" i="25"/>
  <c r="A4" i="25"/>
  <c r="A2" i="25"/>
  <c r="A87" i="24"/>
  <c r="C85" i="6"/>
  <c r="Q77" i="24" s="1"/>
  <c r="C93" i="6"/>
  <c r="C103" i="6"/>
  <c r="C113" i="6"/>
  <c r="C123" i="6"/>
  <c r="C133" i="6"/>
  <c r="C146" i="6"/>
  <c r="Q138" i="24" s="1"/>
  <c r="C150" i="6"/>
  <c r="D85" i="6"/>
  <c r="R77" i="24" s="1"/>
  <c r="D93" i="6"/>
  <c r="D103" i="6"/>
  <c r="R95" i="24" s="1"/>
  <c r="D113" i="6"/>
  <c r="D123" i="6"/>
  <c r="R115" i="24" s="1"/>
  <c r="D150" i="6"/>
  <c r="R142" i="24" s="1"/>
  <c r="E85" i="6"/>
  <c r="S77" i="24" s="1"/>
  <c r="E93" i="6"/>
  <c r="E103" i="6"/>
  <c r="S95" i="24" s="1"/>
  <c r="E113" i="6"/>
  <c r="E123" i="6"/>
  <c r="S115" i="24" s="1"/>
  <c r="E133" i="6"/>
  <c r="E146" i="6"/>
  <c r="S138" i="24" s="1"/>
  <c r="E150" i="6"/>
  <c r="S142" i="24" s="1"/>
  <c r="F85" i="6"/>
  <c r="T77" i="24" s="1"/>
  <c r="F93" i="6"/>
  <c r="F103" i="6"/>
  <c r="T95" i="24" s="1"/>
  <c r="F113" i="6"/>
  <c r="F123" i="6"/>
  <c r="T115" i="24" s="1"/>
  <c r="F133" i="6"/>
  <c r="F146" i="6"/>
  <c r="F150" i="6"/>
  <c r="G133" i="6"/>
  <c r="U125" i="24" s="1"/>
  <c r="Q78" i="24"/>
  <c r="R78" i="24"/>
  <c r="S78" i="24"/>
  <c r="T78" i="24"/>
  <c r="U78" i="24"/>
  <c r="Q79" i="24"/>
  <c r="R79" i="24"/>
  <c r="S79" i="24"/>
  <c r="T79" i="24"/>
  <c r="Q80" i="24"/>
  <c r="R80" i="24"/>
  <c r="S80" i="24"/>
  <c r="T80" i="24"/>
  <c r="U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Q84" i="24"/>
  <c r="R84" i="24"/>
  <c r="S84" i="24"/>
  <c r="T84" i="24"/>
  <c r="U84" i="24"/>
  <c r="Q85" i="24"/>
  <c r="T85" i="24"/>
  <c r="Q86" i="24"/>
  <c r="R86" i="24"/>
  <c r="S86" i="24"/>
  <c r="T86" i="24"/>
  <c r="Q87" i="24"/>
  <c r="R87" i="24"/>
  <c r="S87" i="24"/>
  <c r="T87" i="24"/>
  <c r="U87" i="24"/>
  <c r="Q88" i="24"/>
  <c r="R88" i="24"/>
  <c r="S88" i="24"/>
  <c r="T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U94" i="24"/>
  <c r="Q95" i="24"/>
  <c r="Q96" i="24"/>
  <c r="R96" i="24"/>
  <c r="S96" i="24"/>
  <c r="T96" i="24"/>
  <c r="U96" i="24"/>
  <c r="Q97" i="24"/>
  <c r="R97" i="24"/>
  <c r="S97" i="24"/>
  <c r="T97" i="24"/>
  <c r="Q98" i="24"/>
  <c r="R98" i="24"/>
  <c r="S98" i="24"/>
  <c r="T98" i="24"/>
  <c r="U98" i="24"/>
  <c r="Q99" i="24"/>
  <c r="R99" i="24"/>
  <c r="S99" i="24"/>
  <c r="T99" i="24"/>
  <c r="Q100" i="24"/>
  <c r="R100" i="24"/>
  <c r="S100" i="24"/>
  <c r="T100" i="24"/>
  <c r="U100" i="24"/>
  <c r="Q101" i="24"/>
  <c r="R101" i="24"/>
  <c r="S101" i="24"/>
  <c r="T101" i="24"/>
  <c r="Q102" i="24"/>
  <c r="R102" i="24"/>
  <c r="S102" i="24"/>
  <c r="T102" i="24"/>
  <c r="U102" i="24"/>
  <c r="Q103" i="24"/>
  <c r="R103" i="24"/>
  <c r="S103" i="24"/>
  <c r="T103" i="24"/>
  <c r="Q104" i="24"/>
  <c r="R104" i="24"/>
  <c r="S104" i="24"/>
  <c r="T104" i="24"/>
  <c r="U104" i="24"/>
  <c r="Q105" i="24"/>
  <c r="R105" i="24"/>
  <c r="S105" i="24"/>
  <c r="Q106" i="24"/>
  <c r="R106" i="24"/>
  <c r="S106" i="24"/>
  <c r="T106" i="24"/>
  <c r="U106" i="24"/>
  <c r="Q107" i="24"/>
  <c r="R107" i="24"/>
  <c r="S107" i="24"/>
  <c r="T107" i="24"/>
  <c r="Q108" i="24"/>
  <c r="R108" i="24"/>
  <c r="S108" i="24"/>
  <c r="T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Q116" i="24"/>
  <c r="R116" i="24"/>
  <c r="S116" i="24"/>
  <c r="T116" i="24"/>
  <c r="U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R138" i="24"/>
  <c r="T138" i="24"/>
  <c r="Q139" i="24"/>
  <c r="R139" i="24"/>
  <c r="S139" i="24"/>
  <c r="T139" i="24"/>
  <c r="Q140" i="24"/>
  <c r="R140" i="24"/>
  <c r="S140" i="24"/>
  <c r="T140" i="24"/>
  <c r="Q141" i="24"/>
  <c r="R141" i="24"/>
  <c r="S141" i="24"/>
  <c r="T141" i="24"/>
  <c r="U141" i="24"/>
  <c r="Q142" i="24"/>
  <c r="T142" i="24"/>
  <c r="Q143" i="24"/>
  <c r="R143" i="24"/>
  <c r="S143" i="24"/>
  <c r="T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Q148" i="24"/>
  <c r="R148" i="24"/>
  <c r="S148" i="24"/>
  <c r="T148" i="24"/>
  <c r="Q149" i="24"/>
  <c r="R149" i="24"/>
  <c r="S149" i="24"/>
  <c r="T149" i="24"/>
  <c r="U149" i="24"/>
  <c r="Q3" i="24"/>
  <c r="Q21" i="24"/>
  <c r="Q31" i="24"/>
  <c r="Q41" i="24"/>
  <c r="C58" i="6"/>
  <c r="C71" i="6"/>
  <c r="C75" i="6"/>
  <c r="Q68" i="24" s="1"/>
  <c r="R3" i="24"/>
  <c r="D18" i="6"/>
  <c r="D28" i="6"/>
  <c r="R21" i="24" s="1"/>
  <c r="D38" i="6"/>
  <c r="R31" i="24" s="1"/>
  <c r="D48" i="6"/>
  <c r="R41" i="24" s="1"/>
  <c r="D58" i="6"/>
  <c r="D71" i="6"/>
  <c r="R64" i="24" s="1"/>
  <c r="D75" i="6"/>
  <c r="S3" i="24"/>
  <c r="S21" i="24"/>
  <c r="S31" i="24"/>
  <c r="S41" i="24"/>
  <c r="E58" i="6"/>
  <c r="E71" i="6"/>
  <c r="S64" i="24" s="1"/>
  <c r="E75" i="6"/>
  <c r="S68" i="24" s="1"/>
  <c r="T3" i="24"/>
  <c r="T11" i="24"/>
  <c r="T21" i="24"/>
  <c r="T31" i="24"/>
  <c r="T41" i="24"/>
  <c r="F58" i="6"/>
  <c r="F71" i="6"/>
  <c r="F75" i="6"/>
  <c r="B85" i="6"/>
  <c r="P77" i="24" s="1"/>
  <c r="B93" i="6"/>
  <c r="B103" i="6"/>
  <c r="P95" i="24" s="1"/>
  <c r="B113" i="6"/>
  <c r="B123" i="6"/>
  <c r="P115" i="24" s="1"/>
  <c r="B133" i="6"/>
  <c r="B146" i="6"/>
  <c r="P138" i="24" s="1"/>
  <c r="B150" i="6"/>
  <c r="B84" i="6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Q5" i="24"/>
  <c r="R5" i="24"/>
  <c r="S5" i="24"/>
  <c r="T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U10" i="24"/>
  <c r="S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U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Q25" i="24"/>
  <c r="R25" i="24"/>
  <c r="S25" i="24"/>
  <c r="T25" i="24"/>
  <c r="Q26" i="24"/>
  <c r="R26" i="24"/>
  <c r="S26" i="24"/>
  <c r="T26" i="24"/>
  <c r="Q27" i="24"/>
  <c r="R27" i="24"/>
  <c r="S27" i="24"/>
  <c r="T27" i="24"/>
  <c r="Q28" i="24"/>
  <c r="R28" i="24"/>
  <c r="S28" i="24"/>
  <c r="T28" i="24"/>
  <c r="Q29" i="24"/>
  <c r="R29" i="24"/>
  <c r="S29" i="24"/>
  <c r="T29" i="24"/>
  <c r="U29" i="24"/>
  <c r="Q30" i="24"/>
  <c r="R30" i="24"/>
  <c r="S30" i="24"/>
  <c r="T30" i="24"/>
  <c r="Q32" i="24"/>
  <c r="R32" i="24"/>
  <c r="S32" i="24"/>
  <c r="T32" i="24"/>
  <c r="Q33" i="24"/>
  <c r="R33" i="24"/>
  <c r="S33" i="24"/>
  <c r="T33" i="24"/>
  <c r="Q34" i="24"/>
  <c r="R34" i="24"/>
  <c r="S34" i="24"/>
  <c r="T34" i="24"/>
  <c r="Q35" i="24"/>
  <c r="R35" i="24"/>
  <c r="S35" i="24"/>
  <c r="T35" i="24"/>
  <c r="Q36" i="24"/>
  <c r="R36" i="24"/>
  <c r="S36" i="24"/>
  <c r="T36" i="24"/>
  <c r="Q37" i="24"/>
  <c r="R37" i="24"/>
  <c r="S37" i="24"/>
  <c r="T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Q48" i="24"/>
  <c r="R48" i="24"/>
  <c r="S48" i="24"/>
  <c r="T48" i="24"/>
  <c r="Q49" i="24"/>
  <c r="R49" i="24"/>
  <c r="S49" i="24"/>
  <c r="T49" i="24"/>
  <c r="Q50" i="24"/>
  <c r="R50" i="24"/>
  <c r="S50" i="24"/>
  <c r="T50" i="24"/>
  <c r="Q51" i="24"/>
  <c r="R51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T55" i="24"/>
  <c r="Q56" i="24"/>
  <c r="R56" i="24"/>
  <c r="S56" i="24"/>
  <c r="T56" i="24"/>
  <c r="Q57" i="24"/>
  <c r="R57" i="24"/>
  <c r="S57" i="24"/>
  <c r="T57" i="24"/>
  <c r="U57" i="24"/>
  <c r="Q58" i="24"/>
  <c r="R58" i="24"/>
  <c r="S58" i="24"/>
  <c r="T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T64" i="24"/>
  <c r="Q65" i="24"/>
  <c r="R65" i="24"/>
  <c r="S65" i="24"/>
  <c r="T65" i="24"/>
  <c r="Q66" i="24"/>
  <c r="R66" i="24"/>
  <c r="S66" i="24"/>
  <c r="T66" i="24"/>
  <c r="Q67" i="24"/>
  <c r="R67" i="24"/>
  <c r="S67" i="24"/>
  <c r="T67" i="24"/>
  <c r="U67" i="24"/>
  <c r="R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Q72" i="24"/>
  <c r="R72" i="24"/>
  <c r="S72" i="24"/>
  <c r="T72" i="24"/>
  <c r="U72" i="24"/>
  <c r="Q73" i="24"/>
  <c r="R73" i="24"/>
  <c r="S73" i="24"/>
  <c r="T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6" i="20"/>
  <c r="U8" i="20"/>
  <c r="U11" i="20"/>
  <c r="U12" i="20"/>
  <c r="U13" i="20"/>
  <c r="U14" i="20"/>
  <c r="U15" i="20"/>
  <c r="U16" i="20"/>
  <c r="U17" i="20"/>
  <c r="U18" i="20"/>
  <c r="U19" i="20"/>
  <c r="U20" i="20"/>
  <c r="U21" i="20"/>
  <c r="U24" i="20"/>
  <c r="U26" i="20"/>
  <c r="U28" i="20"/>
  <c r="U29" i="20"/>
  <c r="U32" i="20"/>
  <c r="U33" i="20"/>
  <c r="G46" i="5"/>
  <c r="G47" i="5"/>
  <c r="U39" i="20" s="1"/>
  <c r="G48" i="5"/>
  <c r="U40" i="20" s="1"/>
  <c r="G49" i="5"/>
  <c r="U41" i="20" s="1"/>
  <c r="G50" i="5"/>
  <c r="G51" i="5"/>
  <c r="U43" i="20" s="1"/>
  <c r="G52" i="5"/>
  <c r="U44" i="20" s="1"/>
  <c r="G53" i="5"/>
  <c r="U45" i="20" s="1"/>
  <c r="U38" i="20"/>
  <c r="U42" i="20"/>
  <c r="G55" i="5"/>
  <c r="G56" i="5"/>
  <c r="G57" i="5"/>
  <c r="G58" i="5"/>
  <c r="U47" i="20"/>
  <c r="U48" i="20"/>
  <c r="U49" i="20"/>
  <c r="U50" i="20"/>
  <c r="G60" i="5"/>
  <c r="G61" i="5"/>
  <c r="U52" i="20"/>
  <c r="G62" i="5"/>
  <c r="U54" i="20"/>
  <c r="G63" i="5"/>
  <c r="U55" i="20"/>
  <c r="G68" i="5"/>
  <c r="G67" i="5"/>
  <c r="U57" i="20" s="1"/>
  <c r="U58" i="20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 s="1"/>
  <c r="E41" i="5"/>
  <c r="S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E65" i="5"/>
  <c r="S56" i="20" s="1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P57" i="20"/>
  <c r="B45" i="5"/>
  <c r="B54" i="5"/>
  <c r="P46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B16" i="5"/>
  <c r="B28" i="5"/>
  <c r="P29" i="20"/>
  <c r="B41" i="5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/>
  <c r="G23" i="23"/>
  <c r="E6" i="10" s="1"/>
  <c r="F23" i="23"/>
  <c r="D6" i="11" s="1"/>
  <c r="E23" i="23"/>
  <c r="C6" i="11" s="1"/>
  <c r="G6" i="10"/>
  <c r="F6" i="10"/>
  <c r="D6" i="10"/>
  <c r="B6" i="10"/>
  <c r="G5" i="13"/>
  <c r="G5" i="12"/>
  <c r="C11" i="23"/>
  <c r="A2" i="13" s="1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V4" i="17" s="1"/>
  <c r="G14" i="3"/>
  <c r="U4" i="17" s="1"/>
  <c r="E14" i="3"/>
  <c r="S4" i="17" s="1"/>
  <c r="K9" i="3"/>
  <c r="K10" i="3"/>
  <c r="K11" i="3"/>
  <c r="K12" i="3"/>
  <c r="K8" i="3"/>
  <c r="J8" i="3"/>
  <c r="X3" i="17" s="1"/>
  <c r="H8" i="3"/>
  <c r="V3" i="17" s="1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B72" i="4" s="1"/>
  <c r="B74" i="4" s="1"/>
  <c r="P39" i="18" s="1"/>
  <c r="B55" i="4"/>
  <c r="B53" i="4"/>
  <c r="P30" i="18" s="1"/>
  <c r="B49" i="4"/>
  <c r="P27" i="18" s="1"/>
  <c r="B48" i="4"/>
  <c r="B37" i="4"/>
  <c r="B29" i="4"/>
  <c r="P15" i="18" s="1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Q76" i="15" s="1"/>
  <c r="F31" i="1"/>
  <c r="Q80" i="15" s="1"/>
  <c r="F38" i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E19" i="1"/>
  <c r="E23" i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C25" i="1"/>
  <c r="Q20" i="15" s="1"/>
  <c r="C31" i="1"/>
  <c r="C38" i="1"/>
  <c r="C41" i="1"/>
  <c r="C60" i="1"/>
  <c r="Q53" i="15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C68" i="4"/>
  <c r="Q36" i="18" s="1"/>
  <c r="D68" i="4"/>
  <c r="C64" i="4"/>
  <c r="Q33" i="18" s="1"/>
  <c r="D64" i="4"/>
  <c r="R33" i="18" s="1"/>
  <c r="C63" i="4"/>
  <c r="C72" i="4" s="1"/>
  <c r="Q38" i="18" s="1"/>
  <c r="D63" i="4"/>
  <c r="C48" i="4"/>
  <c r="Q26" i="18" s="1"/>
  <c r="C55" i="4"/>
  <c r="D55" i="4"/>
  <c r="R31" i="18" s="1"/>
  <c r="C53" i="4"/>
  <c r="Q30" i="18" s="1"/>
  <c r="D53" i="4"/>
  <c r="D48" i="4"/>
  <c r="R26" i="18" s="1"/>
  <c r="C49" i="4"/>
  <c r="D49" i="4"/>
  <c r="R27" i="18" s="1"/>
  <c r="C29" i="4"/>
  <c r="Q15" i="18" s="1"/>
  <c r="D29" i="4"/>
  <c r="R15" i="18" s="1"/>
  <c r="C40" i="4"/>
  <c r="Q22" i="18" s="1"/>
  <c r="D40" i="4"/>
  <c r="R22" i="18" s="1"/>
  <c r="C37" i="4"/>
  <c r="D37" i="4"/>
  <c r="C17" i="4"/>
  <c r="Q9" i="18" s="1"/>
  <c r="C13" i="4"/>
  <c r="Q6" i="18" s="1"/>
  <c r="D13" i="4"/>
  <c r="R6" i="18" s="1"/>
  <c r="S15" i="16"/>
  <c r="C13" i="2"/>
  <c r="D13" i="2"/>
  <c r="E13" i="2"/>
  <c r="S8" i="16" s="1"/>
  <c r="F13" i="2"/>
  <c r="T8" i="16" s="1"/>
  <c r="G13" i="2"/>
  <c r="U8" i="16" s="1"/>
  <c r="H13" i="2"/>
  <c r="V8" i="16" s="1"/>
  <c r="B13" i="2"/>
  <c r="P8" i="16"/>
  <c r="C9" i="2"/>
  <c r="Q4" i="16" s="1"/>
  <c r="D9" i="2"/>
  <c r="R4" i="16" s="1"/>
  <c r="E9" i="2"/>
  <c r="S4" i="16"/>
  <c r="F9" i="2"/>
  <c r="T4" i="16" s="1"/>
  <c r="G9" i="2"/>
  <c r="U4" i="16" s="1"/>
  <c r="H9" i="2"/>
  <c r="V4" i="16"/>
  <c r="B9" i="2"/>
  <c r="P4" i="16" s="1"/>
  <c r="R32" i="18"/>
  <c r="R36" i="18"/>
  <c r="Q27" i="18"/>
  <c r="Q32" i="18"/>
  <c r="R19" i="18"/>
  <c r="Q31" i="18"/>
  <c r="D72" i="4"/>
  <c r="R38" i="18" s="1"/>
  <c r="R37" i="18"/>
  <c r="Q19" i="18"/>
  <c r="E8" i="2"/>
  <c r="S3" i="16" s="1"/>
  <c r="C44" i="4"/>
  <c r="C11" i="4" s="1"/>
  <c r="C8" i="4" s="1"/>
  <c r="H8" i="2"/>
  <c r="H20" i="2" s="1"/>
  <c r="V13" i="16" s="1"/>
  <c r="E20" i="2"/>
  <c r="S13" i="16" s="1"/>
  <c r="P38" i="18"/>
  <c r="Q5" i="18"/>
  <c r="S2" i="29" l="1"/>
  <c r="B29" i="13"/>
  <c r="P22" i="31" s="1"/>
  <c r="Q2" i="31"/>
  <c r="G75" i="5"/>
  <c r="U62" i="20" s="1"/>
  <c r="E6" i="11"/>
  <c r="Q2" i="30"/>
  <c r="B9" i="6"/>
  <c r="P2" i="24" s="1"/>
  <c r="P11" i="24"/>
  <c r="C47" i="1"/>
  <c r="Q42" i="15" s="1"/>
  <c r="Q12" i="15"/>
  <c r="C6" i="10"/>
  <c r="D9" i="6"/>
  <c r="R2" i="24" s="1"/>
  <c r="R11" i="24"/>
  <c r="G19" i="8"/>
  <c r="U12" i="26" s="1"/>
  <c r="G48" i="6"/>
  <c r="U41" i="24" s="1"/>
  <c r="F9" i="6"/>
  <c r="T2" i="24" s="1"/>
  <c r="C30" i="7"/>
  <c r="Q4" i="25" s="1"/>
  <c r="E30" i="7"/>
  <c r="S4" i="25" s="1"/>
  <c r="G28" i="6"/>
  <c r="U21" i="24" s="1"/>
  <c r="U24" i="24"/>
  <c r="D44" i="4"/>
  <c r="Q25" i="18"/>
  <c r="Q3" i="25"/>
  <c r="B30" i="7"/>
  <c r="P4" i="25" s="1"/>
  <c r="F30" i="7"/>
  <c r="T4" i="25" s="1"/>
  <c r="E29" i="13"/>
  <c r="S22" i="31" s="1"/>
  <c r="G31" i="12"/>
  <c r="U23" i="30" s="1"/>
  <c r="E31" i="12"/>
  <c r="S23" i="30" s="1"/>
  <c r="U2" i="30"/>
  <c r="U2" i="29"/>
  <c r="Q2" i="29"/>
  <c r="F21" i="9"/>
  <c r="F33" i="9" s="1"/>
  <c r="T24" i="27" s="1"/>
  <c r="G24" i="9"/>
  <c r="U16" i="27" s="1"/>
  <c r="G16" i="9"/>
  <c r="U9" i="27" s="1"/>
  <c r="E9" i="9"/>
  <c r="S2" i="27" s="1"/>
  <c r="G21" i="9"/>
  <c r="U13" i="27" s="1"/>
  <c r="D21" i="9"/>
  <c r="R13" i="27" s="1"/>
  <c r="D9" i="9"/>
  <c r="R2" i="27" s="1"/>
  <c r="C21" i="9"/>
  <c r="Q13" i="27" s="1"/>
  <c r="G43" i="8"/>
  <c r="U35" i="26" s="1"/>
  <c r="F43" i="8"/>
  <c r="T35" i="26" s="1"/>
  <c r="E43" i="8"/>
  <c r="S35" i="26" s="1"/>
  <c r="D43" i="8"/>
  <c r="R35" i="26" s="1"/>
  <c r="C43" i="8"/>
  <c r="B9" i="8"/>
  <c r="P2" i="26" s="1"/>
  <c r="F9" i="8"/>
  <c r="T2" i="26" s="1"/>
  <c r="E9" i="8"/>
  <c r="S2" i="26" s="1"/>
  <c r="D9" i="8"/>
  <c r="R2" i="26" s="1"/>
  <c r="C9" i="8"/>
  <c r="Q2" i="26" s="1"/>
  <c r="P3" i="25"/>
  <c r="T3" i="25"/>
  <c r="G9" i="7"/>
  <c r="G30" i="7" s="1"/>
  <c r="U4" i="25" s="1"/>
  <c r="D30" i="7"/>
  <c r="R4" i="25" s="1"/>
  <c r="G146" i="6"/>
  <c r="U138" i="24" s="1"/>
  <c r="F84" i="6"/>
  <c r="T76" i="24" s="1"/>
  <c r="T105" i="24"/>
  <c r="E84" i="6"/>
  <c r="S76" i="24" s="1"/>
  <c r="S85" i="24"/>
  <c r="U56" i="24"/>
  <c r="G38" i="6"/>
  <c r="U31" i="24" s="1"/>
  <c r="G150" i="6"/>
  <c r="U142" i="24" s="1"/>
  <c r="U147" i="24"/>
  <c r="G137" i="6"/>
  <c r="U129" i="24" s="1"/>
  <c r="G113" i="6"/>
  <c r="U105" i="24" s="1"/>
  <c r="U108" i="24"/>
  <c r="D84" i="6"/>
  <c r="R76" i="24" s="1"/>
  <c r="R85" i="24"/>
  <c r="G93" i="6"/>
  <c r="U85" i="24" s="1"/>
  <c r="U88" i="24"/>
  <c r="U77" i="24"/>
  <c r="G75" i="6"/>
  <c r="U68" i="24" s="1"/>
  <c r="U65" i="24"/>
  <c r="U34" i="24"/>
  <c r="C84" i="6"/>
  <c r="Q76" i="24" s="1"/>
  <c r="Q129" i="24"/>
  <c r="C9" i="6"/>
  <c r="C159" i="6" s="1"/>
  <c r="Q150" i="24" s="1"/>
  <c r="Q11" i="24"/>
  <c r="P76" i="24"/>
  <c r="F65" i="5"/>
  <c r="T56" i="20" s="1"/>
  <c r="D65" i="5"/>
  <c r="R56" i="20" s="1"/>
  <c r="G59" i="5"/>
  <c r="U51" i="20" s="1"/>
  <c r="U30" i="20"/>
  <c r="F41" i="5"/>
  <c r="T34" i="20" s="1"/>
  <c r="D41" i="5"/>
  <c r="U23" i="20"/>
  <c r="C70" i="5"/>
  <c r="E70" i="5"/>
  <c r="D57" i="4"/>
  <c r="D59" i="4" s="1"/>
  <c r="R30" i="18"/>
  <c r="C74" i="4"/>
  <c r="Q39" i="18" s="1"/>
  <c r="C57" i="4"/>
  <c r="C59" i="4" s="1"/>
  <c r="B44" i="4"/>
  <c r="B11" i="4"/>
  <c r="P25" i="18"/>
  <c r="P19" i="18"/>
  <c r="P6" i="18"/>
  <c r="J20" i="3"/>
  <c r="X5" i="17" s="1"/>
  <c r="K14" i="3"/>
  <c r="Y4" i="17" s="1"/>
  <c r="I20" i="3"/>
  <c r="W5" i="17" s="1"/>
  <c r="H20" i="3"/>
  <c r="V5" i="17" s="1"/>
  <c r="G20" i="3"/>
  <c r="U5" i="17" s="1"/>
  <c r="S14" i="16"/>
  <c r="V3" i="16"/>
  <c r="G8" i="2"/>
  <c r="G20" i="2" s="1"/>
  <c r="U13" i="16" s="1"/>
  <c r="B8" i="2"/>
  <c r="B20" i="2" s="1"/>
  <c r="P13" i="16" s="1"/>
  <c r="P3" i="16"/>
  <c r="F47" i="1"/>
  <c r="F59" i="1" s="1"/>
  <c r="Q104" i="15" s="1"/>
  <c r="B47" i="1"/>
  <c r="A2" i="10"/>
  <c r="A2" i="12"/>
  <c r="A2" i="11"/>
  <c r="A2" i="9"/>
  <c r="A2" i="8"/>
  <c r="A2" i="5"/>
  <c r="A2" i="3"/>
  <c r="A2" i="1"/>
  <c r="A2" i="7"/>
  <c r="A2" i="4"/>
  <c r="A2" i="2"/>
  <c r="C21" i="4"/>
  <c r="Q2" i="18"/>
  <c r="E79" i="1"/>
  <c r="P119" i="15" s="1"/>
  <c r="P106" i="15"/>
  <c r="D74" i="4"/>
  <c r="R39" i="18" s="1"/>
  <c r="F8" i="2"/>
  <c r="Q8" i="16"/>
  <c r="C8" i="2"/>
  <c r="F79" i="1"/>
  <c r="Q119" i="15" s="1"/>
  <c r="B57" i="4"/>
  <c r="B59" i="4" s="1"/>
  <c r="P26" i="18"/>
  <c r="E20" i="3"/>
  <c r="S5" i="17" s="1"/>
  <c r="Y3" i="17"/>
  <c r="P34" i="20"/>
  <c r="B65" i="5"/>
  <c r="P56" i="20" s="1"/>
  <c r="P37" i="20"/>
  <c r="U53" i="20"/>
  <c r="G54" i="5"/>
  <c r="U46" i="20" s="1"/>
  <c r="E9" i="6"/>
  <c r="Q35" i="26"/>
  <c r="P13" i="27"/>
  <c r="S13" i="27"/>
  <c r="R8" i="16"/>
  <c r="D8" i="2"/>
  <c r="E47" i="1"/>
  <c r="P57" i="15"/>
  <c r="G45" i="5"/>
  <c r="R3" i="25"/>
  <c r="C9" i="9"/>
  <c r="Q2" i="27" s="1"/>
  <c r="Q9" i="27"/>
  <c r="P21" i="28"/>
  <c r="B32" i="10"/>
  <c r="P23" i="28" s="1"/>
  <c r="U21" i="28"/>
  <c r="G32" i="10"/>
  <c r="U23" i="28" s="1"/>
  <c r="S21" i="28"/>
  <c r="E32" i="10"/>
  <c r="S23" i="28" s="1"/>
  <c r="Q21" i="28"/>
  <c r="C32" i="10"/>
  <c r="Q23" i="28" s="1"/>
  <c r="F30" i="11"/>
  <c r="T22" i="29" s="1"/>
  <c r="T2" i="29"/>
  <c r="D30" i="11"/>
  <c r="R22" i="29" s="1"/>
  <c r="R2" i="29"/>
  <c r="B30" i="11"/>
  <c r="P22" i="29" s="1"/>
  <c r="P2" i="29"/>
  <c r="G41" i="5"/>
  <c r="G10" i="6"/>
  <c r="G18" i="6"/>
  <c r="U11" i="24" s="1"/>
  <c r="A2" i="6"/>
  <c r="S45" i="26"/>
  <c r="Q45" i="26"/>
  <c r="T12" i="26"/>
  <c r="R12" i="26"/>
  <c r="B9" i="9"/>
  <c r="P2" i="27" s="1"/>
  <c r="P20" i="27"/>
  <c r="U20" i="27"/>
  <c r="S20" i="27"/>
  <c r="Q20" i="27"/>
  <c r="S9" i="27"/>
  <c r="T21" i="28"/>
  <c r="F32" i="10"/>
  <c r="T23" i="28" s="1"/>
  <c r="R21" i="28"/>
  <c r="D32" i="10"/>
  <c r="R23" i="28" s="1"/>
  <c r="F31" i="12"/>
  <c r="T23" i="30" s="1"/>
  <c r="T2" i="30"/>
  <c r="D31" i="12"/>
  <c r="R23" i="30" s="1"/>
  <c r="R2" i="30"/>
  <c r="B31" i="12"/>
  <c r="P23" i="30" s="1"/>
  <c r="P2" i="30"/>
  <c r="G29" i="13"/>
  <c r="U22" i="31" s="1"/>
  <c r="U2" i="31"/>
  <c r="G37" i="8"/>
  <c r="G9" i="9"/>
  <c r="U2" i="27" s="1"/>
  <c r="D33" i="9" l="1"/>
  <c r="R24" i="27" s="1"/>
  <c r="B77" i="8"/>
  <c r="P68" i="26" s="1"/>
  <c r="B159" i="6"/>
  <c r="P150" i="24" s="1"/>
  <c r="Q95" i="15"/>
  <c r="C62" i="1"/>
  <c r="Q54" i="15" s="1"/>
  <c r="E33" i="9"/>
  <c r="S24" i="27" s="1"/>
  <c r="F70" i="5"/>
  <c r="K20" i="3"/>
  <c r="Y5" i="17" s="1"/>
  <c r="U2" i="25"/>
  <c r="D11" i="4"/>
  <c r="R25" i="18"/>
  <c r="T13" i="27"/>
  <c r="E77" i="8"/>
  <c r="S68" i="26" s="1"/>
  <c r="C77" i="8"/>
  <c r="Q68" i="26" s="1"/>
  <c r="D77" i="8"/>
  <c r="R68" i="26" s="1"/>
  <c r="F77" i="8"/>
  <c r="T68" i="26" s="1"/>
  <c r="F159" i="6"/>
  <c r="T150" i="24" s="1"/>
  <c r="D159" i="6"/>
  <c r="R150" i="24" s="1"/>
  <c r="G84" i="6"/>
  <c r="U76" i="24" s="1"/>
  <c r="Q2" i="24"/>
  <c r="R34" i="20"/>
  <c r="D70" i="5"/>
  <c r="P5" i="18"/>
  <c r="B8" i="4"/>
  <c r="U3" i="16"/>
  <c r="P42" i="15"/>
  <c r="B62" i="1"/>
  <c r="P54" i="15" s="1"/>
  <c r="G9" i="8"/>
  <c r="U30" i="26"/>
  <c r="G42" i="5"/>
  <c r="U35" i="20" s="1"/>
  <c r="U34" i="20"/>
  <c r="G65" i="5"/>
  <c r="U56" i="20" s="1"/>
  <c r="U37" i="20"/>
  <c r="E59" i="1"/>
  <c r="P95" i="15"/>
  <c r="C33" i="9"/>
  <c r="Q24" i="27" s="1"/>
  <c r="G33" i="9"/>
  <c r="U24" i="27" s="1"/>
  <c r="B70" i="5"/>
  <c r="C20" i="2"/>
  <c r="Q13" i="16" s="1"/>
  <c r="Q3" i="16"/>
  <c r="F20" i="2"/>
  <c r="T13" i="16" s="1"/>
  <c r="T3" i="16"/>
  <c r="G9" i="6"/>
  <c r="U3" i="24"/>
  <c r="D20" i="2"/>
  <c r="R13" i="16" s="1"/>
  <c r="R3" i="16"/>
  <c r="B33" i="9"/>
  <c r="P24" i="27" s="1"/>
  <c r="S2" i="24"/>
  <c r="E159" i="6"/>
  <c r="S150" i="24" s="1"/>
  <c r="Q12" i="18"/>
  <c r="C23" i="4"/>
  <c r="F81" i="1"/>
  <c r="Q120" i="15" s="1"/>
  <c r="R5" i="18" l="1"/>
  <c r="D8" i="4"/>
  <c r="G70" i="5"/>
  <c r="P2" i="18"/>
  <c r="B21" i="4"/>
  <c r="C25" i="4"/>
  <c r="Q13" i="18"/>
  <c r="P104" i="15"/>
  <c r="E81" i="1"/>
  <c r="P120" i="15" s="1"/>
  <c r="U2" i="24"/>
  <c r="G159" i="6"/>
  <c r="U150" i="24" s="1"/>
  <c r="U2" i="26"/>
  <c r="G77" i="8"/>
  <c r="U68" i="26" s="1"/>
  <c r="R2" i="18" l="1"/>
  <c r="D21" i="4"/>
  <c r="B23" i="4"/>
  <c r="P12" i="18"/>
  <c r="C33" i="4"/>
  <c r="Q18" i="18" s="1"/>
  <c r="Q14" i="18"/>
  <c r="R12" i="18" l="1"/>
  <c r="D23" i="4"/>
  <c r="B25" i="4"/>
  <c r="P13" i="18"/>
  <c r="R13" i="18" l="1"/>
  <c r="D25" i="4"/>
  <c r="B33" i="4"/>
  <c r="P18" i="18" s="1"/>
  <c r="P14" i="18"/>
  <c r="R14" i="18" l="1"/>
  <c r="D33" i="4"/>
  <c r="R18" i="18" s="1"/>
</calcChain>
</file>

<file path=xl/sharedStrings.xml><?xml version="1.0" encoding="utf-8"?>
<sst xmlns="http://schemas.openxmlformats.org/spreadsheetml/2006/main" count="4242" uniqueCount="3305">
  <si>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</si>
  <si>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</si>
  <si>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</si>
  <si>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</si>
  <si>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</si>
  <si>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</si>
  <si>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</si>
  <si>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</si>
  <si>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</si>
  <si>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</si>
  <si>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</si>
  <si>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</si>
  <si>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</si>
  <si>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</si>
  <si>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</si>
  <si>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</si>
  <si>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</si>
  <si>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</si>
  <si>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</si>
  <si>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</si>
  <si>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</si>
  <si>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</si>
  <si>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</si>
  <si>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</si>
  <si>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</si>
  <si>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</si>
  <si>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</si>
  <si>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</si>
  <si>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</si>
  <si>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</si>
  <si>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</si>
  <si>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</si>
  <si>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</si>
  <si>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</si>
  <si>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</si>
  <si>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</si>
  <si>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</si>
  <si>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</si>
  <si>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</si>
  <si>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</si>
  <si>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</si>
  <si>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</si>
  <si>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</si>
  <si>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</si>
  <si>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</si>
  <si>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</si>
  <si>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</si>
  <si>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</si>
  <si>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</si>
  <si>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</si>
  <si>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</si>
  <si>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</si>
  <si>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</si>
  <si>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</si>
  <si>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</si>
  <si>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</si>
  <si>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</si>
  <si>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</si>
  <si>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</si>
  <si>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</si>
  <si>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</si>
  <si>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</si>
  <si>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</si>
  <si>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</si>
  <si>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</si>
  <si>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</si>
  <si>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</si>
  <si>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</si>
  <si>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</si>
  <si>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</si>
  <si>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</si>
  <si>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</si>
  <si>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</si>
  <si>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</si>
  <si>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</si>
  <si>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</si>
  <si>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</si>
  <si>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</si>
  <si>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</si>
  <si>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</si>
  <si>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</si>
  <si>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</si>
  <si>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</si>
  <si>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</si>
  <si>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</si>
  <si>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</si>
  <si>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</si>
  <si>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</si>
  <si>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</si>
  <si>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</si>
  <si>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</si>
  <si>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</si>
  <si>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</si>
  <si>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</si>
  <si>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</si>
  <si>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</si>
  <si>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</si>
  <si>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</si>
  <si>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</si>
  <si>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</si>
  <si>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</si>
  <si>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</si>
  <si>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</si>
  <si>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</si>
  <si>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</si>
  <si>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</si>
  <si>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</si>
  <si>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</si>
  <si>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</si>
  <si>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</si>
  <si>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</si>
  <si>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</si>
  <si>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</si>
  <si>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</si>
  <si>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</si>
  <si>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</si>
  <si>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</si>
  <si>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</si>
  <si>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</si>
  <si>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</si>
  <si>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</si>
  <si>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</si>
  <si>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</si>
  <si>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</si>
  <si>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</si>
  <si>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</si>
  <si>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</si>
  <si>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</si>
  <si>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</si>
  <si>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</si>
  <si>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</si>
  <si>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</si>
  <si>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</si>
  <si>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</si>
  <si>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</si>
  <si>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</si>
  <si>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</si>
  <si>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</si>
  <si>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</si>
  <si>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</si>
  <si>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</si>
  <si>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</si>
  <si>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</si>
  <si>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</si>
  <si>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</si>
  <si>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</si>
  <si>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</si>
  <si>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</si>
  <si>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</si>
  <si>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</si>
  <si>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</si>
  <si>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</si>
  <si>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</si>
  <si>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</si>
  <si>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</si>
  <si>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</si>
  <si>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</si>
  <si>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</si>
  <si>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</si>
  <si>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</si>
  <si>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</si>
  <si>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</si>
  <si>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</si>
  <si>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</si>
  <si>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</si>
  <si>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</si>
  <si>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</si>
  <si>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</si>
  <si>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</si>
  <si>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</si>
  <si>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</si>
  <si>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</si>
  <si>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</si>
  <si>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</si>
  <si>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</si>
  <si>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</si>
  <si>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</si>
  <si>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</si>
  <si>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</si>
  <si>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</si>
  <si>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</si>
  <si>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</si>
  <si>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</si>
  <si>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</si>
  <si>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</si>
  <si>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</si>
  <si>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</si>
  <si>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</si>
  <si>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</si>
  <si>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</si>
  <si>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</si>
  <si>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</si>
  <si>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</si>
  <si>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</si>
  <si>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</si>
  <si>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</si>
  <si>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</si>
  <si>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</si>
  <si>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</si>
  <si>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</si>
  <si>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</si>
  <si>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</si>
  <si>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</si>
  <si>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</si>
  <si>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</si>
  <si>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</si>
  <si>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</si>
  <si>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</si>
  <si>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</si>
  <si>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</si>
  <si>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</si>
  <si>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</si>
  <si>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</si>
  <si>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</si>
  <si>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</si>
  <si>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</si>
  <si>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</si>
  <si>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</si>
  <si>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</si>
  <si>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</si>
  <si>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</si>
  <si>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</si>
  <si>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</si>
  <si>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</si>
  <si>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</si>
  <si>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</si>
  <si>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</si>
  <si>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</si>
  <si>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</si>
  <si>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</si>
  <si>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</si>
  <si>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</si>
  <si>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</si>
  <si>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</si>
  <si>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</si>
  <si>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</si>
  <si>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</si>
  <si>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</si>
  <si>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</si>
  <si>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</si>
  <si>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</si>
  <si>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</si>
  <si>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</si>
  <si>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</si>
  <si>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</si>
  <si>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</si>
  <si>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</si>
  <si>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</si>
  <si>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</si>
  <si>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</si>
  <si>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</si>
  <si>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</si>
  <si>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</si>
  <si>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</si>
  <si>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</si>
  <si>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</si>
  <si>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</si>
  <si>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</si>
  <si>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</si>
  <si>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</si>
  <si>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</si>
  <si>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</si>
  <si>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</si>
  <si>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</si>
  <si>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</si>
  <si>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</si>
  <si>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</si>
  <si>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</si>
  <si>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</si>
  <si>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</si>
  <si>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</si>
  <si>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</si>
  <si>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</si>
  <si>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</si>
  <si>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</si>
  <si>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</si>
  <si>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</si>
  <si>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</si>
  <si>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</si>
  <si>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</si>
  <si>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</si>
  <si>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</si>
  <si>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</si>
  <si>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</si>
  <si>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</si>
  <si>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</si>
  <si>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</si>
  <si>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</si>
  <si>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</si>
  <si>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</si>
  <si>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</si>
  <si>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</si>
  <si>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</si>
  <si>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</si>
  <si>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</si>
  <si>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</si>
  <si>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</si>
  <si>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</si>
  <si>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</si>
  <si>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</si>
  <si>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</si>
  <si>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</si>
  <si>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</si>
  <si>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</si>
  <si>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</si>
  <si>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</si>
  <si>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</si>
  <si>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</si>
  <si>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</si>
  <si>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</si>
  <si>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</si>
  <si>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</si>
  <si>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</si>
  <si>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</si>
  <si>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</si>
  <si>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</si>
  <si>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</si>
  <si>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</si>
  <si>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</si>
  <si>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</si>
  <si>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</si>
  <si>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</si>
  <si>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</si>
  <si>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</si>
  <si>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</si>
  <si>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</si>
  <si>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</si>
  <si>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</si>
  <si>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</si>
  <si>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</si>
  <si>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</si>
  <si>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</si>
  <si>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</si>
  <si>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</si>
  <si>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</si>
  <si>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</si>
  <si>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</si>
  <si>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</si>
  <si>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</si>
  <si>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</si>
  <si>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</si>
  <si>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</si>
  <si>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</si>
  <si>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</si>
  <si>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</si>
  <si>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</si>
  <si>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</si>
  <si>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</si>
  <si>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</si>
  <si>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</si>
  <si>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</si>
  <si>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</si>
  <si>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</si>
  <si>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</si>
  <si>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</si>
  <si>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</si>
  <si>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</si>
  <si>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</si>
  <si>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</si>
  <si>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</si>
  <si>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</si>
  <si>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</si>
  <si>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</si>
  <si>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</si>
  <si>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</si>
  <si>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</si>
  <si>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</si>
  <si>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</si>
  <si>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</si>
  <si>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</si>
  <si>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</si>
  <si>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</si>
  <si>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</si>
  <si>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</si>
  <si>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</si>
  <si>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</si>
  <si>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</si>
  <si>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</si>
  <si>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</si>
  <si>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</si>
  <si>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</si>
  <si>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</si>
  <si>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</si>
  <si>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</si>
  <si>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</si>
  <si>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</si>
  <si>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</si>
  <si>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</si>
  <si>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</si>
  <si>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</si>
  <si>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</si>
  <si>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</si>
  <si>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</si>
  <si>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</si>
  <si>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</si>
  <si>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</si>
  <si>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</si>
  <si>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</si>
  <si>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</si>
  <si>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</si>
  <si>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</si>
  <si>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</si>
  <si>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</si>
  <si>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</si>
  <si>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</si>
  <si>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</si>
  <si>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</si>
  <si>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</si>
  <si>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</si>
  <si>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</si>
  <si>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</si>
  <si>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</si>
  <si>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</si>
  <si>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</si>
  <si>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</si>
  <si>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</si>
  <si>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</si>
  <si>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</si>
  <si>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</si>
  <si>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</si>
  <si>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</si>
  <si>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</si>
  <si>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</si>
  <si>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</si>
  <si>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</si>
  <si>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</si>
  <si>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</si>
  <si>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</si>
  <si>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</si>
  <si>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</si>
  <si>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</si>
  <si>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</si>
  <si>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</si>
  <si>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</si>
  <si>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</si>
  <si>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</si>
  <si>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</si>
  <si>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</si>
  <si>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</si>
  <si>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</si>
  <si>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</si>
  <si>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</si>
  <si>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</si>
  <si>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</si>
  <si>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</si>
  <si>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</si>
  <si>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</si>
  <si>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</si>
  <si>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</si>
  <si>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</si>
  <si>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</si>
  <si>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</si>
  <si>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</si>
  <si>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</si>
  <si>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</si>
  <si>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</si>
  <si>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</si>
  <si>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</si>
  <si>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</si>
  <si>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</si>
  <si>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</si>
  <si>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</si>
  <si>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</si>
  <si>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</si>
  <si>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</si>
  <si>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</si>
  <si>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</si>
  <si>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</si>
  <si>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</si>
  <si>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</si>
  <si>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</si>
  <si>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</si>
  <si>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</si>
  <si>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</si>
  <si>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</si>
  <si>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</si>
  <si>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</si>
  <si>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</si>
  <si>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</si>
  <si>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</si>
  <si>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</si>
  <si>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</si>
  <si>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</si>
  <si>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</si>
  <si>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</si>
  <si>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</si>
  <si>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</si>
  <si>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</si>
  <si>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</si>
  <si>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</si>
  <si>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</si>
  <si>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</si>
  <si>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</si>
  <si>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</si>
  <si>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</si>
  <si>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</si>
  <si>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</si>
  <si>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</si>
  <si>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</si>
  <si>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</si>
  <si>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</si>
  <si>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</si>
  <si>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</si>
  <si>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</si>
  <si>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</si>
  <si>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</si>
  <si>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</si>
  <si>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</si>
  <si>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</si>
  <si>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</si>
  <si>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</si>
  <si>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</si>
  <si>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</si>
  <si>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</si>
  <si>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</si>
  <si>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</si>
  <si>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</si>
  <si>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</si>
  <si>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</si>
  <si>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</si>
  <si>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</si>
  <si>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</si>
  <si>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</si>
  <si>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</si>
  <si>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</si>
  <si>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</si>
  <si>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</si>
  <si>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</si>
  <si>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</si>
  <si>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</si>
  <si>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</si>
  <si>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</si>
  <si>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</si>
  <si>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</si>
  <si>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</si>
  <si>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</si>
  <si>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</si>
  <si>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</si>
  <si>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</si>
  <si>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</si>
  <si>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</si>
  <si>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</si>
  <si>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</si>
  <si>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</si>
  <si>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</si>
  <si>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</si>
  <si>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</si>
  <si>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</si>
  <si>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</si>
  <si>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</si>
  <si>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</si>
  <si>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</si>
  <si>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</si>
  <si>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</si>
  <si>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</si>
  <si>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</si>
  <si>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</si>
  <si>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</si>
  <si>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</si>
  <si>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</si>
  <si>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</si>
  <si>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</si>
  <si>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</si>
  <si>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</si>
  <si>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</si>
  <si>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</si>
  <si>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</si>
  <si>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</si>
  <si>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</si>
  <si>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</si>
  <si>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</si>
  <si>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</si>
  <si>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</si>
  <si>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</si>
  <si>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</si>
  <si>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</si>
  <si>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</si>
  <si>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</si>
  <si>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</si>
  <si>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</si>
  <si>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</si>
  <si>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</si>
  <si>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</si>
  <si>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</si>
  <si>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</si>
  <si>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</si>
  <si>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</si>
  <si>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</si>
  <si>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</si>
  <si>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</si>
  <si>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</si>
  <si>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</si>
  <si>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</si>
  <si>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</si>
  <si>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</si>
  <si>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</si>
  <si>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</si>
  <si>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</si>
  <si>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</si>
  <si>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</si>
  <si>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</si>
  <si>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</si>
  <si>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</si>
  <si>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</si>
  <si>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</si>
  <si>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</si>
  <si>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</si>
  <si>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</si>
  <si>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</si>
  <si>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</si>
  <si>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</si>
  <si>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</si>
  <si>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</si>
  <si>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</si>
  <si>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</si>
  <si>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</si>
  <si>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</si>
  <si>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</si>
  <si>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</si>
  <si>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</si>
  <si>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</si>
  <si>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</si>
  <si>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</si>
  <si>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</si>
  <si>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</si>
  <si>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</si>
  <si>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</si>
  <si>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</si>
  <si>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</si>
  <si>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</si>
  <si>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</si>
  <si>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</si>
  <si>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</si>
  <si>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</si>
  <si>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</si>
  <si>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</si>
  <si>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</si>
  <si>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</si>
  <si>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</si>
  <si>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</si>
  <si>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</si>
  <si>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</si>
  <si>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</si>
  <si>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</si>
  <si>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</si>
  <si>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</si>
  <si>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</si>
  <si>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</si>
  <si>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</si>
  <si>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</si>
  <si>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</si>
  <si>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</si>
  <si>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</si>
  <si>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</si>
  <si>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</si>
  <si>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</si>
  <si>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</si>
  <si>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</si>
  <si>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</si>
  <si>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</si>
  <si>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</si>
  <si>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</si>
  <si>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</si>
  <si>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</si>
  <si>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</si>
  <si>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</si>
  <si>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</si>
  <si>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</si>
  <si>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</si>
  <si>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</si>
  <si>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</si>
  <si>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</si>
  <si>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</si>
  <si>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</si>
  <si>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</si>
  <si>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</si>
  <si>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</si>
  <si>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</si>
  <si>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</si>
  <si>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</si>
  <si>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</si>
  <si>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</si>
  <si>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</si>
  <si>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</si>
  <si>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</si>
  <si>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</si>
  <si>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</si>
  <si>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</si>
  <si>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</si>
  <si>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</si>
  <si>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</si>
  <si>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</si>
  <si>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</si>
  <si>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</si>
  <si>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</si>
  <si>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</si>
  <si>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</si>
  <si>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</si>
  <si>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</si>
  <si>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</si>
  <si>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</si>
  <si>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</si>
  <si>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</si>
  <si>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</si>
  <si>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</si>
  <si>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</si>
  <si>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</si>
  <si>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</si>
  <si>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</si>
  <si>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</si>
  <si>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</si>
  <si>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</si>
  <si>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</si>
  <si>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</si>
  <si>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</si>
  <si>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</si>
  <si>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</si>
  <si>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</si>
  <si>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</si>
  <si>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</si>
  <si>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</si>
  <si>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</si>
  <si>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</si>
  <si>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</si>
  <si>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</si>
  <si>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</si>
  <si>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</si>
  <si>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</si>
  <si>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</si>
  <si>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</si>
  <si>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</si>
  <si>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</si>
  <si>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</si>
  <si>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</si>
  <si>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</si>
  <si>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</si>
  <si>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</si>
  <si>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</si>
  <si>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</si>
  <si>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</si>
  <si>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</si>
  <si>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</si>
  <si>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</si>
  <si>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</si>
  <si>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</si>
  <si>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</si>
  <si>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</si>
  <si>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</si>
  <si>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</si>
  <si>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</si>
  <si>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</si>
  <si>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</si>
  <si>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</si>
  <si>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</si>
  <si>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</si>
  <si>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</si>
  <si>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</si>
  <si>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</si>
  <si>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</si>
  <si>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</si>
  <si>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</si>
  <si>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</si>
  <si>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</si>
  <si>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</si>
  <si>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</si>
  <si>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</si>
  <si>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</si>
  <si>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</si>
  <si>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</si>
  <si>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</si>
  <si>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</si>
  <si>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</si>
  <si>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</si>
  <si>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</si>
  <si>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</si>
  <si>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</si>
  <si>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</si>
  <si>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</si>
  <si>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</si>
  <si>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</si>
  <si>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</si>
  <si>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</si>
  <si>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</si>
  <si>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</si>
  <si>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</si>
  <si>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</si>
  <si>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</si>
  <si>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</si>
  <si>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</si>
  <si>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</si>
  <si>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</si>
  <si>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</si>
  <si>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</si>
  <si>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</si>
  <si>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</si>
  <si>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</si>
  <si>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</si>
  <si>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</si>
  <si>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</si>
  <si>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</si>
  <si>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</si>
  <si>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</si>
  <si>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</si>
  <si>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</si>
  <si>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</si>
  <si>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</si>
  <si>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</si>
  <si>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</si>
  <si>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</si>
  <si>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</si>
  <si>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</si>
  <si>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</si>
  <si>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</si>
  <si>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</si>
  <si>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</si>
  <si>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</si>
  <si>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</si>
  <si>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</si>
  <si>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</si>
  <si>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</si>
  <si>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</si>
  <si>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</si>
  <si>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</si>
  <si>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</si>
  <si>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</si>
  <si>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</si>
  <si>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</si>
  <si>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</si>
  <si>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</si>
  <si>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</si>
  <si>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</si>
  <si>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</si>
  <si>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</si>
  <si>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</si>
  <si>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</si>
  <si>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</si>
  <si>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</si>
  <si>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</si>
  <si>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</si>
  <si>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</si>
  <si>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</si>
  <si>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</si>
  <si>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</si>
  <si>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</si>
  <si>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</si>
  <si>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</si>
  <si>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</si>
  <si>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</si>
  <si>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</si>
  <si>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</si>
  <si>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</si>
  <si>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</si>
  <si>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</si>
  <si>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</si>
  <si>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</si>
  <si>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</si>
  <si>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</si>
  <si>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</si>
  <si>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</si>
  <si>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</si>
  <si>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</si>
  <si>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</si>
  <si>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</si>
  <si>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</si>
  <si>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</si>
  <si>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</si>
  <si>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</si>
  <si>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</si>
  <si>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</si>
  <si>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</si>
  <si>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</si>
  <si>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</si>
  <si>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</si>
  <si>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</si>
  <si>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</si>
  <si>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</si>
  <si>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</si>
  <si>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</si>
  <si>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</si>
  <si>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</si>
  <si>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</si>
  <si>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</si>
  <si>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</si>
  <si>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</si>
  <si>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</si>
  <si>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</si>
  <si>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</si>
  <si>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</si>
  <si>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</si>
  <si>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</si>
  <si>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</si>
  <si>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</si>
  <si>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</si>
  <si>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</si>
  <si>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</si>
  <si>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</si>
  <si>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</si>
  <si>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</si>
  <si>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</si>
  <si>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</si>
  <si>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</si>
  <si>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</si>
  <si>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</si>
  <si>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</si>
  <si>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</si>
  <si>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</si>
  <si>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</si>
  <si>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</si>
  <si>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</si>
  <si>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</si>
  <si>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</si>
  <si>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</si>
  <si>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</si>
  <si>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</si>
  <si>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</si>
  <si>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</si>
  <si>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</si>
  <si>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</si>
  <si>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</si>
  <si>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</si>
  <si>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</si>
  <si>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</si>
  <si>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</si>
  <si>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</si>
  <si>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</si>
  <si>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</si>
  <si>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</si>
  <si>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</si>
  <si>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</si>
  <si>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</si>
  <si>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</si>
  <si>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</si>
  <si>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</si>
  <si>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</si>
  <si>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</si>
  <si>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</si>
  <si>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</si>
  <si>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</si>
  <si>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</si>
  <si>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</si>
  <si>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</si>
  <si>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</si>
  <si>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</si>
  <si>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</si>
  <si>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</si>
  <si>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</si>
  <si>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</si>
  <si>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</si>
  <si>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</si>
  <si>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</si>
  <si>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</si>
  <si>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</si>
  <si>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</si>
  <si>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</si>
  <si>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</si>
  <si>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</si>
  <si>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</si>
  <si>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</si>
  <si>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</si>
  <si>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</si>
  <si>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</si>
  <si>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</si>
  <si>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</si>
  <si>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</si>
  <si>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</si>
  <si>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</si>
  <si>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</si>
  <si>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</si>
  <si>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</si>
  <si>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</si>
  <si>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</si>
  <si>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</si>
  <si>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</si>
  <si>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</si>
  <si>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</si>
  <si>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</si>
  <si>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</si>
  <si>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</si>
  <si>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</si>
  <si>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</si>
  <si>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</si>
  <si>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</si>
  <si>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</si>
  <si>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</si>
  <si>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</si>
  <si>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</si>
  <si>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</si>
  <si>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</si>
  <si>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</si>
  <si>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</si>
  <si>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</si>
  <si>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</si>
  <si>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</si>
  <si>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</si>
  <si>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</si>
  <si>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</si>
  <si>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</si>
  <si>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</si>
  <si>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</si>
  <si>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</si>
  <si>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</si>
  <si>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</si>
  <si>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</si>
  <si>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</si>
  <si>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</si>
  <si>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</si>
  <si>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</si>
  <si>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</si>
  <si>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</si>
  <si>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</si>
  <si>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</si>
  <si>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</si>
  <si>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</si>
  <si>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</si>
  <si>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</si>
  <si>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</si>
  <si>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</si>
  <si>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</si>
  <si>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</si>
  <si>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</si>
  <si>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</si>
  <si>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</si>
  <si>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</si>
  <si>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</si>
  <si>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</si>
  <si>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</si>
  <si>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</si>
  <si>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</si>
  <si>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</si>
  <si>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</si>
  <si>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</si>
  <si>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</si>
  <si>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</si>
  <si>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</si>
  <si>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</si>
  <si>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</si>
  <si>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</si>
  <si>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</si>
  <si>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</si>
  <si>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</si>
  <si>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</si>
  <si>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</si>
  <si>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</si>
  <si>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</si>
  <si>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</si>
  <si>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</si>
  <si>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</si>
  <si>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</si>
  <si>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</si>
  <si>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</si>
  <si>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</si>
  <si>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</si>
  <si>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</si>
  <si>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</si>
  <si>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</si>
  <si>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</si>
  <si>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</si>
  <si>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</si>
  <si>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</si>
  <si>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</si>
  <si>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</si>
  <si>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</si>
  <si>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</si>
  <si>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</si>
  <si>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</si>
  <si>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</si>
  <si>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</si>
  <si>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</si>
  <si>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</si>
  <si>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</si>
  <si>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</si>
  <si>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</si>
  <si>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</si>
  <si>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</si>
  <si>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</si>
  <si>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</si>
  <si>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</si>
  <si>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</si>
  <si>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</si>
  <si>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</si>
  <si>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</si>
  <si>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</si>
  <si>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</si>
  <si>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</si>
  <si>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</si>
  <si>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</si>
  <si>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</si>
  <si>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</si>
  <si>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</si>
  <si>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</si>
  <si>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</si>
  <si>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</si>
  <si>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</si>
  <si>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</si>
  <si>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</si>
  <si>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</si>
  <si>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</si>
  <si>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</si>
  <si>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</si>
  <si>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</si>
  <si>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</si>
  <si>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</si>
  <si>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</si>
  <si>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</si>
  <si>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</si>
  <si>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</si>
  <si>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</si>
  <si>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</si>
  <si>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</si>
  <si>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</si>
  <si>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</si>
  <si>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</si>
  <si>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</si>
  <si>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</si>
  <si>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</si>
  <si>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</si>
  <si>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</si>
  <si>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</si>
  <si>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</si>
  <si>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</si>
  <si>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</si>
  <si>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</si>
  <si>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</si>
  <si>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</si>
  <si>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</si>
  <si>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</si>
  <si>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</si>
  <si>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</si>
  <si>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</si>
  <si>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</si>
  <si>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</si>
  <si>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</si>
  <si>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</si>
  <si>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</si>
  <si>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</si>
  <si>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</si>
  <si>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</si>
  <si>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</si>
  <si>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</si>
  <si>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</si>
  <si>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</si>
  <si>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</si>
  <si>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</si>
  <si>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</si>
  <si>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</si>
  <si>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</si>
  <si>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</si>
  <si>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</si>
  <si>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</si>
  <si>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</si>
  <si>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</si>
  <si>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</si>
  <si>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</si>
  <si>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</si>
  <si>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</si>
  <si>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</si>
  <si>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</si>
  <si>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</si>
  <si>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</si>
  <si>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</si>
  <si>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</si>
  <si>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</si>
  <si>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</si>
  <si>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</si>
  <si>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</si>
  <si>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</si>
  <si>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</si>
  <si>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</si>
  <si>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</si>
  <si>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</si>
  <si>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</si>
  <si>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</si>
  <si>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</si>
  <si>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</si>
  <si>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</si>
  <si>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</si>
  <si>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</si>
  <si>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</si>
  <si>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</si>
  <si>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</si>
  <si>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</si>
  <si>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</si>
  <si>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</si>
  <si>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</si>
  <si>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</si>
  <si>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</si>
  <si>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</si>
  <si>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</si>
  <si>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</si>
  <si>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</si>
  <si>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</si>
  <si>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</si>
  <si>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</si>
  <si>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</si>
  <si>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</si>
  <si>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</si>
  <si>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</si>
  <si>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</si>
  <si>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</si>
  <si>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</si>
  <si>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</si>
  <si>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</si>
  <si>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</si>
  <si>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</si>
  <si>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</si>
  <si>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</si>
  <si>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</si>
  <si>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</si>
  <si>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</si>
  <si>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</si>
  <si>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</si>
  <si>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</si>
  <si>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</si>
  <si>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</si>
  <si>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</si>
  <si>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</si>
  <si>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</si>
  <si>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</si>
  <si>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</si>
  <si>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</si>
  <si>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</si>
  <si>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</si>
  <si>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</si>
  <si>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</si>
  <si>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</si>
  <si>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</si>
  <si>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</si>
  <si>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</si>
  <si>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</si>
  <si>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</si>
  <si>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</si>
  <si>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</si>
  <si>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</si>
  <si>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</si>
  <si>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</si>
  <si>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</si>
  <si>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</si>
  <si>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</si>
  <si>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</si>
  <si>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</si>
  <si>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</si>
  <si>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</si>
  <si>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</si>
  <si>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</si>
  <si>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</si>
  <si>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</si>
  <si>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</si>
  <si>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</si>
  <si>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</si>
  <si>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</si>
  <si>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</si>
  <si>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</si>
  <si>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</si>
  <si>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</si>
  <si>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</si>
  <si>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</si>
  <si>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</si>
  <si>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</si>
  <si>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</si>
  <si>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</si>
  <si>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</si>
  <si>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</si>
  <si>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</si>
  <si>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</si>
  <si>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</si>
  <si>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</si>
  <si>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</si>
  <si>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</si>
  <si>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</si>
  <si>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</si>
  <si>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</si>
  <si>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</si>
  <si>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</si>
  <si>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</si>
  <si>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</si>
  <si>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</si>
  <si>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</si>
  <si>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</si>
  <si>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</si>
  <si>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</si>
  <si>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</si>
  <si>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</si>
  <si>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</si>
  <si>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</si>
  <si>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</si>
  <si>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</si>
  <si>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</si>
  <si>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</si>
  <si>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</si>
  <si>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</si>
  <si>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</si>
  <si>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</si>
  <si>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</si>
  <si>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</si>
  <si>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</si>
  <si>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</si>
  <si>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</si>
  <si>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</si>
  <si>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</si>
  <si>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</si>
  <si>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</si>
  <si>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</si>
  <si>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</si>
  <si>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</si>
  <si>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</si>
  <si>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</si>
  <si>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</si>
  <si>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</si>
  <si>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</si>
  <si>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</si>
  <si>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</si>
  <si>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</si>
  <si>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</si>
  <si>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</si>
  <si>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</si>
  <si>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</si>
  <si>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</si>
  <si>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</si>
  <si>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</si>
  <si>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</si>
  <si>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</si>
  <si>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</si>
  <si>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</si>
  <si>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</si>
  <si>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</si>
  <si>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</si>
  <si>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</si>
  <si>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</si>
  <si>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</si>
  <si>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</si>
  <si>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</si>
  <si>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</si>
  <si>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</si>
  <si>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</si>
  <si>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</si>
  <si>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</si>
  <si>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</si>
  <si>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</si>
  <si>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</si>
  <si>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</si>
  <si>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</si>
  <si>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</si>
  <si>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</si>
  <si>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</si>
  <si>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</si>
  <si>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</si>
  <si>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</si>
  <si>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</si>
  <si>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</si>
  <si>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</si>
  <si>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</si>
  <si>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</si>
  <si>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</si>
  <si>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</si>
  <si>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</si>
  <si>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</si>
  <si>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</si>
  <si>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</si>
  <si>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</si>
  <si>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</si>
  <si>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</si>
  <si>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</si>
  <si>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</si>
  <si>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</si>
  <si>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</si>
  <si>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</si>
  <si>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</si>
  <si>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</si>
  <si>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</si>
  <si>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</si>
  <si>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</si>
  <si>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</si>
  <si>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</si>
  <si>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</si>
  <si>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</si>
  <si>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</si>
  <si>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</si>
  <si>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</si>
  <si>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</si>
  <si>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</si>
  <si>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</si>
  <si>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</si>
  <si>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</si>
  <si>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</si>
  <si>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</si>
  <si>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</si>
  <si>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</si>
  <si>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</si>
  <si>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</si>
  <si>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</si>
  <si>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</si>
  <si>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</si>
  <si>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</si>
  <si>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</si>
  <si>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</si>
  <si>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</si>
  <si>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</si>
  <si>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</si>
  <si>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</si>
  <si>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</si>
  <si>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</si>
  <si>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</si>
  <si>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</si>
  <si>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</si>
  <si>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</si>
  <si>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</si>
  <si>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</si>
  <si>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</si>
  <si>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</si>
  <si>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</si>
  <si>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</si>
  <si>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</si>
  <si>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</si>
  <si>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</si>
  <si>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</si>
  <si>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</si>
  <si>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</si>
  <si>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</si>
  <si>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</si>
  <si>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</si>
  <si>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</si>
  <si>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</si>
  <si>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</si>
  <si>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</si>
  <si>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</si>
  <si>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</si>
  <si>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</si>
  <si>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</si>
  <si>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</si>
  <si>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</si>
  <si>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</si>
  <si>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</si>
  <si>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</si>
  <si>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</si>
  <si>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</si>
  <si>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</si>
  <si>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</si>
  <si>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</si>
  <si>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</si>
  <si>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</si>
  <si>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</si>
  <si>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</si>
  <si>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</si>
  <si>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</si>
  <si>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</si>
  <si>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</si>
  <si>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</si>
  <si>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</si>
  <si>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</si>
  <si>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</si>
  <si>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</si>
  <si>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</si>
  <si>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</si>
  <si>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</si>
  <si>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</si>
  <si>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</si>
  <si>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</si>
  <si>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</si>
  <si>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</si>
  <si>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</si>
  <si>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</si>
  <si>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</si>
  <si>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</si>
  <si>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</si>
  <si>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</si>
  <si>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</si>
  <si>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</si>
  <si>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</si>
  <si>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</si>
  <si>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</si>
  <si>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</si>
  <si>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</si>
  <si>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</si>
  <si>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</si>
  <si>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</si>
  <si>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</si>
  <si>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</si>
  <si>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</si>
  <si>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</si>
  <si>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</si>
  <si>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</si>
  <si>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</si>
  <si>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</si>
  <si>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</si>
  <si>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</si>
  <si>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</si>
  <si>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</si>
  <si>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</si>
  <si>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</si>
  <si>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</si>
  <si>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</si>
  <si>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</si>
  <si>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</si>
  <si>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</si>
  <si>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</si>
  <si>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</si>
  <si>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</si>
  <si>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</si>
  <si>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</si>
  <si>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</si>
  <si>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</si>
  <si>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</si>
  <si>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</si>
  <si>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</si>
  <si>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</si>
  <si>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</si>
  <si>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</si>
  <si>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</si>
  <si>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</si>
  <si>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</si>
  <si>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</si>
  <si>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</si>
  <si>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</si>
  <si>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</si>
  <si>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</si>
  <si>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</si>
  <si>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</si>
  <si>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</si>
  <si>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</si>
  <si>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</si>
  <si>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</si>
  <si>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</si>
  <si>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</si>
  <si>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</si>
  <si>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</si>
  <si>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</si>
  <si>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</si>
  <si>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</si>
  <si>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</si>
  <si>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</si>
  <si>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</si>
  <si>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</si>
  <si>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</si>
  <si>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</si>
  <si>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</si>
  <si>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</si>
  <si>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</si>
  <si>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</si>
  <si>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</si>
  <si>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</si>
  <si>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</si>
  <si>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</si>
  <si>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</si>
  <si>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</si>
  <si>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</si>
  <si>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</si>
  <si>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</si>
  <si>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</si>
  <si>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</si>
  <si>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</si>
  <si>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</si>
  <si>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</si>
  <si>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</si>
  <si>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</si>
  <si>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</si>
  <si>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</si>
  <si>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</si>
  <si>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</si>
  <si>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</si>
  <si>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</si>
  <si>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</si>
  <si>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</si>
  <si>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</si>
  <si>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</si>
  <si>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</si>
  <si>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</si>
  <si>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</si>
  <si>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</si>
  <si>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</si>
  <si>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</si>
  <si>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</si>
  <si>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</si>
  <si>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</si>
  <si>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</si>
  <si>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</si>
  <si>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</si>
  <si>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</si>
  <si>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</si>
  <si>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</si>
  <si>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</si>
  <si>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</si>
  <si>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</si>
  <si>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</si>
  <si>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</si>
  <si>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</si>
  <si>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</si>
  <si>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</si>
  <si>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</si>
  <si>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</si>
  <si>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</si>
  <si>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</si>
  <si>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</si>
  <si>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</si>
  <si>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</si>
  <si>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</si>
  <si>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</si>
  <si>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</si>
  <si>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</si>
  <si>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</si>
  <si>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</si>
  <si>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</si>
  <si>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</si>
  <si>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</si>
  <si>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</si>
  <si>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</si>
  <si>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</si>
  <si>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</si>
  <si>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</si>
  <si>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</si>
  <si>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</si>
  <si>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</si>
  <si>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</si>
  <si>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</si>
  <si>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</si>
  <si>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</si>
  <si>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</si>
  <si>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</si>
  <si>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</si>
  <si>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</si>
  <si>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</si>
  <si>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</si>
  <si>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</si>
  <si>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</si>
  <si>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</si>
  <si>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</si>
  <si>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</si>
  <si>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</si>
  <si>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</si>
  <si>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</si>
  <si>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</si>
  <si>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</si>
  <si>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</si>
  <si>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</si>
  <si>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</si>
  <si>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</si>
  <si>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</si>
  <si>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</si>
  <si>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</si>
  <si>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</si>
  <si>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</si>
  <si>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</si>
  <si>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</si>
  <si>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</si>
  <si>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</si>
  <si>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</si>
  <si>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</si>
  <si>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</si>
  <si>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</si>
  <si>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</si>
  <si>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</si>
  <si>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</si>
  <si>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</si>
  <si>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</si>
  <si>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</si>
  <si>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</si>
  <si>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</si>
  <si>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</si>
  <si>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</si>
  <si>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</si>
  <si>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</si>
  <si>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</si>
  <si>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</si>
  <si>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</si>
  <si>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</si>
  <si>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</si>
  <si>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</si>
  <si>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</si>
  <si>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</si>
  <si>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</si>
  <si>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</si>
  <si>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</si>
  <si>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</si>
  <si>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</si>
  <si>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</si>
  <si>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</si>
  <si>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</si>
  <si>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</si>
  <si>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</si>
  <si>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</si>
  <si>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</si>
  <si>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</si>
  <si>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</si>
  <si>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</si>
  <si>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</si>
  <si>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</si>
  <si>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</si>
  <si>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</si>
  <si>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</si>
  <si>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</si>
  <si>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</si>
  <si>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</si>
  <si>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</si>
  <si>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</si>
  <si>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</si>
  <si>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</si>
  <si>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</si>
  <si>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</si>
  <si>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</si>
  <si>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</si>
  <si>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</si>
  <si>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</si>
  <si>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</si>
  <si>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</si>
  <si>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</si>
  <si>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</si>
  <si>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</si>
  <si>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</si>
  <si>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</si>
  <si>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</si>
  <si>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</si>
  <si>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</si>
  <si>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</si>
  <si>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</si>
  <si>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</si>
  <si>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</si>
  <si>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</si>
  <si>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</si>
  <si>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</si>
  <si>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</si>
  <si>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</si>
  <si>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</si>
  <si>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</si>
  <si>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</si>
  <si>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</si>
  <si>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</si>
  <si>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</si>
  <si>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</si>
  <si>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</si>
  <si>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</si>
  <si>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</si>
  <si>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</si>
  <si>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</si>
  <si>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</si>
  <si>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</si>
  <si>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</si>
  <si>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</si>
  <si>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</si>
  <si>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</si>
  <si>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</si>
  <si>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</si>
  <si>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</si>
  <si>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</si>
  <si>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</si>
  <si>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</si>
  <si>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</si>
  <si>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</si>
  <si>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</si>
  <si>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</si>
  <si>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</si>
  <si>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</si>
  <si>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</si>
  <si>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</si>
  <si>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</si>
  <si>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</si>
  <si>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</si>
  <si>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</si>
  <si>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</si>
  <si>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</si>
  <si>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</si>
  <si>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</si>
  <si>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</si>
  <si>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</si>
  <si>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</si>
  <si>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</si>
  <si>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</si>
  <si>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</si>
  <si>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</si>
  <si>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</si>
  <si>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</si>
  <si>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</si>
  <si>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</si>
  <si>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</si>
  <si>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</si>
  <si>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</si>
  <si>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</si>
  <si>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</si>
  <si>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</si>
  <si>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</si>
  <si>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</si>
  <si>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</si>
  <si>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</si>
  <si>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</si>
  <si>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</si>
  <si>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</si>
  <si>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</si>
  <si>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</si>
  <si>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</si>
  <si>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</si>
  <si>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</si>
  <si>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</si>
  <si>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</si>
  <si>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</si>
  <si>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</si>
  <si>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</si>
  <si>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</si>
  <si>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</si>
  <si>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</si>
  <si>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</si>
  <si>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</si>
  <si>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</si>
  <si>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</si>
  <si>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</si>
  <si>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</si>
  <si>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</si>
  <si>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</si>
  <si>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</si>
  <si>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</si>
  <si>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</si>
  <si>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</si>
  <si>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</si>
  <si>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</si>
  <si>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</si>
  <si>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</si>
  <si>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</si>
  <si>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</si>
  <si>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</si>
  <si>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</si>
  <si>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</si>
  <si>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</si>
  <si>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</si>
  <si>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</si>
  <si>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</si>
  <si>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</si>
  <si>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</si>
  <si>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</si>
  <si>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</si>
  <si>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</si>
  <si>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</si>
  <si>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</si>
  <si>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</si>
  <si>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</si>
  <si>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</si>
  <si>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</si>
  <si>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</si>
  <si>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</si>
  <si>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</si>
  <si>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</si>
  <si>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</si>
  <si>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</si>
  <si>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</si>
  <si>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</si>
  <si>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</si>
  <si>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</si>
  <si>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</si>
  <si>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</si>
  <si>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</si>
  <si>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</si>
  <si>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</si>
  <si>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</si>
  <si>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</si>
  <si>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</si>
  <si>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</si>
  <si>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</si>
  <si>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</si>
  <si>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</si>
  <si>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</si>
  <si>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</si>
  <si>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</si>
  <si>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</si>
  <si>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</si>
  <si>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</si>
  <si>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</si>
  <si>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</si>
  <si>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</si>
  <si>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</si>
  <si>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</si>
  <si>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</si>
  <si>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</si>
  <si>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</si>
  <si>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</si>
  <si>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</si>
  <si>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</si>
  <si>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</si>
  <si>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</si>
  <si>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</si>
  <si>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</si>
  <si>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</si>
  <si>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</si>
  <si>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</si>
  <si>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</si>
  <si>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</si>
  <si>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</si>
  <si>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</si>
  <si>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</si>
  <si>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</si>
  <si>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</si>
  <si>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</si>
  <si>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</si>
  <si>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</si>
  <si>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</si>
  <si>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</si>
  <si>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</si>
  <si>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</si>
  <si>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</si>
  <si>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</si>
  <si>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</si>
  <si>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</si>
  <si>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</si>
  <si>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</si>
  <si>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</si>
  <si>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</si>
  <si>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</si>
  <si>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</si>
  <si>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</si>
  <si>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</si>
  <si>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</si>
  <si>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</si>
  <si>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</si>
  <si>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</si>
  <si>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</si>
  <si>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</si>
  <si>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</si>
  <si>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</si>
  <si>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</si>
  <si>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</si>
  <si>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</si>
  <si>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</si>
  <si>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</si>
  <si>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</si>
  <si>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</si>
  <si>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</si>
  <si>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</si>
  <si>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</si>
  <si>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</si>
  <si>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</si>
  <si>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</si>
  <si>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</si>
  <si>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</si>
  <si>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</si>
  <si>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</si>
  <si>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</si>
  <si>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</si>
  <si>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</si>
  <si>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</si>
  <si>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</si>
  <si>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</si>
  <si>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</si>
  <si>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</si>
  <si>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</si>
  <si>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</si>
  <si>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</si>
  <si>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</si>
  <si>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</si>
  <si>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</si>
  <si>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</si>
  <si>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</si>
  <si>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</si>
  <si>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</si>
  <si>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</si>
  <si>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</si>
  <si>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</si>
  <si>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</si>
  <si>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</si>
  <si>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</si>
  <si>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</si>
  <si>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</si>
  <si>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</si>
  <si>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</si>
  <si>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</si>
  <si>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</si>
  <si>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</si>
  <si>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</si>
  <si>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</si>
  <si>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</si>
  <si>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</si>
  <si>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</si>
  <si>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</si>
  <si>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</si>
  <si>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</si>
  <si>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</si>
  <si>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</si>
  <si>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</si>
  <si>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</si>
  <si>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</si>
  <si>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</si>
  <si>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</si>
  <si>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</si>
  <si>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</si>
  <si>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</si>
  <si>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</si>
  <si>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</si>
  <si>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</si>
  <si>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</si>
  <si>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</si>
  <si>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</si>
  <si>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</si>
  <si>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</si>
  <si>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</si>
  <si>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</si>
  <si>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</si>
  <si>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</si>
  <si>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</si>
  <si>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</si>
  <si>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</si>
  <si>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</si>
  <si>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</si>
  <si>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</si>
  <si>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</si>
  <si>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</si>
  <si>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</si>
  <si>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</si>
  <si>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</si>
  <si>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</si>
  <si>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</si>
  <si>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</si>
  <si>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</si>
  <si>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</si>
  <si>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</si>
  <si>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</si>
  <si>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</si>
  <si>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</si>
  <si>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</si>
  <si>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</si>
  <si>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</si>
  <si>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</si>
  <si>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</si>
  <si>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</si>
  <si>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</si>
  <si>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</si>
  <si>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</si>
  <si>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</si>
  <si>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</si>
  <si>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</si>
  <si>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</si>
  <si>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</si>
  <si>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</si>
  <si>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</si>
  <si>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</si>
  <si>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</si>
  <si>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</si>
  <si>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</si>
  <si>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</si>
  <si>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</si>
  <si>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</si>
  <si>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</si>
  <si>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</si>
  <si>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</si>
  <si>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</si>
  <si>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</si>
  <si>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</si>
  <si>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</si>
  <si>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</si>
  <si>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</si>
  <si>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</si>
  <si>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</si>
  <si>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</si>
  <si>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</si>
  <si>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</si>
  <si>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</si>
  <si>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</si>
  <si>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</si>
  <si>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</si>
  <si>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</si>
  <si>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</si>
  <si>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</si>
  <si>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</si>
  <si>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</si>
  <si>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</si>
  <si>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</si>
  <si>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</si>
  <si>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</si>
  <si>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</si>
  <si>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</si>
  <si>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</si>
  <si>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</si>
  <si>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</si>
  <si>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</si>
  <si>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</si>
  <si>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</si>
  <si>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</si>
  <si>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</si>
  <si>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</si>
  <si>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</si>
  <si>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</si>
  <si>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</si>
  <si>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</si>
  <si>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</si>
  <si>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</si>
  <si>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</si>
  <si>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</si>
  <si>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</si>
  <si>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</si>
  <si>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</si>
  <si>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</si>
  <si>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</si>
  <si>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</si>
  <si>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</si>
  <si>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</si>
  <si>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</si>
  <si>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</si>
  <si>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</si>
  <si>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</si>
  <si>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</si>
  <si>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</si>
  <si>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</si>
  <si>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</si>
  <si>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</si>
  <si>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</si>
  <si>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</si>
  <si>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</si>
  <si>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</si>
  <si>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</si>
  <si>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</si>
  <si>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</si>
  <si>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</si>
  <si>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</si>
  <si>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</si>
  <si>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</si>
  <si>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</si>
  <si>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</si>
  <si>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</si>
  <si>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</si>
  <si>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</si>
  <si>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</si>
  <si>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</si>
  <si>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</si>
  <si>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</si>
  <si>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</si>
  <si>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</si>
  <si>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</si>
  <si>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</si>
  <si>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</si>
  <si>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</si>
  <si>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</si>
  <si>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</si>
  <si>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</si>
  <si>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</si>
  <si>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</si>
  <si>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</si>
  <si>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</si>
  <si>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</si>
  <si>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</si>
  <si>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</si>
  <si>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</si>
  <si>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</si>
  <si>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</si>
  <si>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</si>
  <si>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</si>
  <si>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</si>
  <si>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</si>
  <si>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</si>
  <si>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</si>
  <si>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</si>
  <si>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</si>
  <si>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</si>
  <si>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</si>
  <si>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</si>
  <si>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</si>
  <si>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</si>
  <si>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</si>
  <si>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</si>
  <si>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</si>
  <si>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</si>
  <si>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</si>
  <si>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</si>
  <si>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</si>
  <si>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</si>
  <si>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</si>
  <si>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</si>
  <si>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</si>
  <si>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</si>
  <si>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</si>
  <si>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</si>
  <si>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</si>
  <si>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</si>
  <si>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</si>
  <si>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</si>
  <si>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</si>
  <si>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</si>
  <si>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</si>
  <si>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</si>
  <si>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</si>
  <si>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</si>
  <si>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</si>
  <si>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</si>
  <si>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</si>
  <si>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</si>
  <si>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</si>
  <si>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</si>
  <si>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</si>
  <si>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</si>
  <si>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</si>
  <si>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</si>
  <si>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</si>
  <si>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</si>
  <si>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</si>
  <si>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</si>
  <si>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</si>
  <si>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</si>
  <si>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</si>
  <si>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</si>
  <si>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</si>
  <si>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</si>
  <si>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</si>
  <si>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</si>
  <si>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</si>
  <si>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</si>
  <si>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</si>
  <si>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</si>
  <si>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</si>
  <si>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</si>
  <si>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</si>
  <si>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</si>
  <si>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</si>
  <si>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</si>
  <si>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</si>
  <si>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</si>
  <si>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</si>
  <si>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</si>
  <si>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</si>
  <si>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</si>
  <si>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</si>
  <si>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</si>
  <si>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</si>
  <si>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</si>
  <si>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</si>
  <si>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</si>
  <si>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</si>
  <si>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</si>
  <si>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</si>
  <si>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</si>
  <si>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</si>
  <si>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</si>
  <si>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</si>
  <si>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</si>
  <si>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</si>
  <si>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</si>
  <si>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</si>
  <si>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</si>
  <si>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</si>
  <si>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</si>
  <si>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</si>
  <si>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</si>
  <si>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</si>
  <si>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</si>
  <si>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</si>
  <si>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</si>
  <si>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</si>
  <si>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</si>
  <si>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</si>
  <si>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</si>
  <si>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</si>
  <si>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</si>
  <si>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</si>
  <si>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</si>
  <si>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</si>
  <si>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</si>
  <si>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</si>
  <si>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</si>
  <si>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</si>
  <si>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</si>
  <si>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</si>
  <si>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</si>
  <si>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</si>
  <si>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</si>
  <si>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</si>
  <si>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</si>
  <si>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</si>
  <si>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</si>
  <si>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</si>
  <si>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</si>
  <si>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</si>
  <si>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</si>
  <si>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</si>
  <si>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</si>
  <si>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</si>
  <si>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</si>
  <si>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</si>
  <si>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</si>
  <si>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</si>
  <si>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</si>
  <si>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</si>
  <si>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</si>
  <si>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</si>
  <si>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</si>
  <si>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</si>
  <si>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</si>
  <si>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</si>
  <si>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</si>
  <si>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</si>
  <si>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</si>
  <si>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</si>
  <si>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</si>
  <si>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</si>
  <si>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</si>
  <si>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</si>
  <si>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</si>
  <si>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</si>
  <si>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</si>
  <si>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</si>
  <si>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</si>
  <si>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</si>
  <si>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</si>
  <si>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</si>
  <si>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</si>
  <si>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</si>
  <si>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</si>
  <si>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</si>
  <si>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</si>
  <si>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</si>
  <si>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</si>
  <si>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</si>
  <si>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</si>
  <si>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</si>
  <si>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</si>
  <si>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</si>
  <si>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</si>
  <si>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</si>
  <si>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</si>
  <si>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</si>
  <si>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</si>
  <si>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</si>
  <si>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</si>
  <si>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</si>
  <si>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</si>
  <si>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</si>
  <si>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</si>
  <si>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</si>
  <si>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</si>
  <si>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</si>
  <si>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</si>
  <si>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</si>
  <si>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</si>
  <si>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</si>
  <si>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</si>
  <si>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</si>
  <si>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</si>
  <si>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</si>
  <si>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</si>
  <si>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</si>
  <si>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</si>
  <si>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</si>
  <si>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</si>
  <si>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</si>
  <si>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</si>
  <si>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</si>
  <si>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</si>
  <si>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</si>
  <si>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</si>
  <si>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</si>
  <si>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</si>
  <si>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</si>
  <si>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</si>
  <si>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</si>
  <si>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</si>
  <si>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</si>
  <si>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</si>
  <si>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</si>
  <si>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</si>
  <si>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</si>
  <si>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</si>
  <si>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</si>
  <si>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</si>
  <si>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</si>
  <si>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</si>
  <si>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</si>
  <si>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</si>
  <si>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</si>
  <si>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</si>
  <si>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</si>
  <si>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</si>
  <si>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</si>
  <si>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</si>
  <si>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</si>
  <si>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</si>
  <si>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</si>
  <si>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</si>
  <si>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</si>
  <si>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</si>
  <si>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</si>
  <si>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</si>
  <si>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</si>
  <si>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</si>
  <si>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</si>
  <si>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</si>
  <si>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</si>
  <si>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</si>
  <si>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</si>
  <si>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</si>
  <si>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</si>
  <si>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</si>
  <si>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</si>
  <si>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</si>
  <si>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</si>
  <si>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</si>
  <si>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</si>
  <si>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</si>
  <si>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</si>
  <si>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</si>
  <si>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</si>
  <si>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</si>
  <si>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</si>
  <si>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</si>
  <si>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</si>
  <si>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</si>
  <si>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</si>
  <si>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</si>
  <si>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</si>
  <si>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</si>
  <si>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</si>
  <si>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</si>
  <si>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</si>
  <si>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</si>
  <si>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</si>
  <si>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</si>
  <si>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</si>
  <si>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</si>
  <si>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</si>
  <si>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</si>
  <si>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</si>
  <si>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</si>
  <si>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</si>
  <si>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</si>
  <si>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</si>
  <si>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</si>
  <si>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</si>
  <si>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</si>
  <si>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</si>
  <si>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</si>
  <si>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</si>
  <si>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</si>
  <si>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</si>
  <si>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</si>
  <si>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</si>
  <si>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</si>
  <si>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</si>
  <si>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</si>
  <si>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</si>
  <si>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</si>
  <si>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</si>
  <si>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</si>
  <si>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</si>
  <si>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</si>
  <si>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</si>
  <si>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</si>
  <si>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</si>
  <si>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</si>
  <si>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</si>
  <si>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</si>
  <si>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</si>
  <si>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</si>
  <si>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</si>
  <si>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</si>
  <si>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</si>
  <si>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</si>
  <si>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</si>
  <si>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</si>
  <si>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</si>
  <si>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</si>
  <si>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</si>
  <si>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</si>
  <si>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</si>
  <si>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</si>
  <si>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</si>
  <si>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</si>
  <si>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</si>
  <si>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</si>
  <si>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</si>
  <si>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</si>
  <si>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</si>
  <si>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</si>
  <si>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</si>
  <si>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</si>
  <si>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</si>
  <si>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</si>
  <si>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</si>
  <si>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</si>
  <si>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</si>
  <si>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</si>
  <si>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</si>
  <si>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</si>
  <si>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</si>
  <si>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</si>
  <si>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</si>
  <si>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</si>
  <si>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</si>
  <si>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</si>
  <si>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</si>
  <si>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</si>
  <si>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</si>
  <si>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</si>
  <si>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</si>
  <si>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</si>
  <si>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</si>
  <si>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</si>
  <si>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</si>
  <si>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</si>
  <si>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</si>
  <si>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</si>
  <si>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</si>
  <si>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</si>
  <si>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</si>
  <si>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</si>
  <si>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</si>
  <si>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</si>
  <si>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</si>
  <si>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</si>
  <si>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</si>
  <si>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</si>
  <si>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</si>
  <si>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</si>
  <si>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</si>
  <si>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</si>
  <si>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</si>
  <si>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</si>
  <si>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</si>
  <si>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</si>
  <si>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</si>
  <si>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</si>
  <si>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</si>
  <si>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</si>
  <si>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</si>
  <si>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</si>
  <si>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</si>
  <si>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</si>
  <si>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</si>
  <si>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</si>
  <si>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</si>
  <si>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</si>
  <si>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</si>
  <si>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</si>
  <si>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</si>
  <si>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</si>
  <si>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</si>
  <si>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</si>
  <si>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</si>
  <si>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</si>
  <si>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</si>
  <si>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</si>
  <si>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</si>
  <si>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</si>
  <si>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</si>
  <si>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</si>
  <si>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</si>
  <si>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</si>
  <si>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</si>
  <si>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</si>
  <si>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</si>
  <si>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</si>
  <si>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</si>
  <si>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</si>
  <si>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</si>
  <si>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</si>
  <si>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</si>
  <si>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</si>
  <si>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</si>
  <si>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</si>
  <si>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</si>
  <si>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</si>
  <si>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</si>
  <si>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</si>
  <si>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</si>
  <si>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</si>
  <si>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</si>
  <si>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</si>
  <si>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</si>
  <si>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</si>
  <si>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</si>
  <si>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</si>
  <si>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</si>
  <si>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</si>
  <si>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</si>
  <si>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</si>
  <si>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</si>
  <si>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</si>
  <si>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</si>
  <si>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</si>
  <si>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</si>
  <si>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</si>
  <si>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</si>
  <si>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</si>
  <si>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</si>
  <si>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</si>
  <si>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</si>
  <si>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</si>
  <si>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</si>
  <si>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</si>
  <si>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</si>
  <si>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</si>
  <si>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</si>
  <si>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</si>
  <si>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</si>
  <si>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</si>
  <si>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</si>
  <si>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</si>
  <si>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</si>
  <si>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</si>
  <si>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</si>
  <si>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</si>
  <si>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</si>
  <si>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</si>
  <si>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</si>
  <si>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</si>
  <si>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</si>
  <si>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</si>
  <si>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</si>
  <si>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</si>
  <si>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</si>
  <si>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</si>
  <si>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</si>
  <si>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</si>
  <si>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</si>
  <si>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</si>
  <si>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</si>
  <si>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</si>
  <si>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</si>
  <si>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</si>
  <si>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</si>
  <si>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</si>
  <si>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</si>
  <si>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</si>
  <si>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</si>
  <si>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</si>
  <si>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</si>
  <si>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</si>
  <si>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</si>
  <si>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</si>
  <si>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</si>
  <si>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</si>
  <si>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</si>
  <si>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</si>
  <si>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</si>
  <si>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</si>
  <si>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</si>
  <si>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</si>
  <si>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</si>
  <si>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</si>
  <si>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</si>
  <si>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</si>
  <si>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</si>
  <si>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</si>
  <si>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</si>
  <si>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</si>
  <si>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</si>
  <si>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</si>
  <si>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</si>
  <si>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</si>
  <si>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</si>
  <si>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</si>
  <si>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</si>
  <si>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</si>
  <si>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</si>
  <si>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</si>
  <si>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</si>
  <si>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</si>
  <si>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</si>
  <si>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</si>
  <si>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</si>
  <si>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</si>
  <si>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</si>
  <si>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</si>
  <si>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</si>
  <si>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</si>
  <si>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</si>
  <si>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</si>
  <si>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</si>
  <si>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</si>
  <si>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</si>
  <si>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</si>
  <si>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</si>
  <si>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</si>
  <si>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</si>
  <si>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</si>
  <si>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</si>
  <si>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</si>
  <si>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</si>
  <si>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</si>
  <si>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</si>
  <si>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</si>
  <si>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</si>
  <si>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</si>
  <si>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</si>
  <si>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</si>
  <si>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</si>
  <si>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</si>
  <si>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</si>
  <si>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</si>
  <si>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</si>
  <si>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</si>
  <si>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</si>
  <si>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</si>
  <si>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</si>
  <si>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</si>
  <si>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</si>
  <si>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</si>
  <si>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</si>
  <si>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</si>
  <si>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</si>
  <si>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</si>
  <si>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</si>
  <si>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</si>
  <si>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</si>
  <si>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</si>
  <si>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</si>
  <si>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</si>
  <si>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</si>
  <si>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</si>
  <si>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</si>
  <si>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</si>
  <si>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</si>
  <si>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</si>
  <si>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</si>
  <si>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</si>
  <si>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</si>
  <si>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</si>
  <si>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</si>
  <si>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</si>
  <si>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</si>
  <si>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</si>
  <si>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</si>
  <si>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</si>
  <si>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</si>
  <si>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</si>
  <si>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</si>
  <si>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</si>
  <si>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</si>
  <si>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</si>
  <si>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</si>
  <si>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</si>
  <si>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</si>
  <si>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</si>
  <si>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</si>
  <si>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</si>
  <si>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</si>
  <si>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</si>
  <si>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</si>
  <si>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</si>
  <si>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</si>
  <si>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</si>
  <si>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</si>
  <si>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</si>
  <si>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</si>
  <si>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</si>
  <si>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</si>
  <si>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</si>
  <si>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</si>
  <si>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</si>
  <si>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</si>
  <si>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</si>
  <si>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</si>
  <si>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</si>
  <si>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</si>
  <si>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</si>
  <si>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</si>
  <si>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</si>
  <si>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</si>
  <si>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</si>
  <si>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</si>
  <si>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</si>
  <si>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</si>
  <si>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</si>
  <si>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</si>
  <si>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</si>
  <si>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</si>
  <si>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</si>
  <si>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</si>
  <si>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</si>
  <si>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</si>
  <si>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</si>
  <si>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</si>
  <si>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</si>
  <si>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</si>
  <si>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</si>
  <si>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</si>
  <si>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</si>
  <si>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</si>
  <si>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</si>
  <si>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</si>
  <si>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</si>
  <si>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</si>
  <si>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</si>
  <si>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</si>
  <si>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</si>
  <si>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</si>
  <si>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</si>
  <si>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</si>
  <si>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</si>
  <si>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</si>
  <si>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</si>
  <si>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</si>
  <si>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</si>
  <si>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</si>
  <si>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</si>
  <si>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</si>
  <si>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</si>
  <si>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</si>
  <si>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</si>
  <si>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</si>
  <si>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</si>
  <si>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</si>
  <si>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</si>
  <si>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</si>
  <si>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</si>
  <si>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</si>
  <si>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</si>
  <si>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</si>
  <si>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</si>
  <si>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</si>
  <si>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</si>
  <si>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</si>
  <si>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</si>
  <si>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</si>
  <si>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</si>
  <si>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</si>
  <si>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</si>
  <si>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</si>
  <si>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</si>
  <si>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</si>
  <si>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</si>
  <si>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</si>
  <si>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</si>
  <si>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</si>
  <si>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</si>
  <si>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</si>
  <si>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</si>
  <si>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</si>
  <si>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</si>
  <si>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</si>
  <si>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</si>
  <si>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</si>
  <si>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</si>
  <si>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</si>
  <si>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</si>
  <si>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</si>
  <si>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</si>
  <si>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</si>
  <si>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</si>
  <si>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</si>
  <si>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</si>
  <si>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</si>
  <si>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</si>
  <si>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</si>
  <si>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</si>
  <si>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</si>
  <si>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</si>
  <si>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</si>
  <si>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</si>
  <si>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</si>
  <si>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</si>
  <si>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</si>
  <si>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</si>
  <si>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</si>
  <si>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</si>
  <si>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</si>
  <si>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</si>
  <si>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</si>
  <si>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</si>
  <si>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</si>
  <si>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</si>
  <si>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</si>
  <si>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</si>
  <si>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</si>
  <si>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</si>
  <si>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</si>
  <si>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</si>
  <si>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</si>
  <si>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</si>
  <si>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</si>
  <si>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</si>
  <si>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</si>
  <si>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</si>
  <si>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</si>
  <si>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</si>
  <si>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</si>
  <si>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</si>
  <si>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</si>
  <si>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</si>
  <si>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</si>
  <si>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</si>
  <si>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</si>
  <si>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</si>
  <si>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</si>
  <si>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</si>
  <si>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</si>
  <si>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</si>
  <si>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</si>
  <si>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</si>
  <si>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</si>
  <si>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</si>
  <si>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</si>
  <si>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</si>
  <si>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</si>
  <si>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</si>
  <si>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</si>
  <si>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</si>
  <si>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</si>
  <si>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</si>
  <si>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</si>
  <si>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</si>
  <si>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</si>
  <si>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</si>
  <si>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</si>
  <si>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</si>
  <si>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</si>
  <si>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</si>
  <si>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</si>
  <si>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</si>
  <si>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</si>
  <si>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</si>
  <si>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</si>
  <si>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</si>
  <si>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</si>
  <si>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</si>
  <si>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</si>
  <si>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</si>
  <si>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</si>
  <si>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</si>
  <si>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</si>
  <si>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</si>
  <si>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</si>
  <si>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</si>
  <si>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</si>
  <si>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</si>
  <si>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</si>
  <si>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</si>
  <si>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</si>
  <si>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</si>
  <si>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</si>
  <si>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</si>
  <si>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</si>
  <si>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</si>
  <si>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</si>
  <si>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</si>
  <si>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</si>
  <si>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</si>
  <si>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</si>
  <si>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</si>
  <si>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</si>
  <si>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</si>
  <si>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</si>
  <si>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</si>
  <si>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</si>
  <si>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</si>
  <si>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</si>
  <si>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</si>
  <si>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</si>
  <si>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</si>
  <si>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</si>
  <si>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</si>
  <si>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</si>
  <si>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</si>
  <si>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</si>
  <si>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</si>
  <si>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</si>
  <si>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</si>
  <si>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</si>
  <si>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</si>
  <si>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</si>
  <si>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</si>
  <si>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</si>
  <si>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</si>
  <si>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</si>
  <si>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</si>
  <si>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</si>
  <si>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</si>
  <si>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</si>
  <si>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</si>
  <si>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</si>
  <si>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</si>
  <si>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</si>
  <si>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</si>
  <si>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</si>
  <si>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</si>
  <si>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</si>
  <si>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</si>
  <si>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</si>
  <si>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</si>
  <si>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</si>
  <si>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</si>
  <si>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</si>
  <si>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</si>
  <si>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</si>
  <si>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</si>
  <si>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</si>
  <si>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</si>
  <si>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</si>
  <si>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</si>
  <si>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</si>
  <si>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</si>
  <si>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</si>
  <si>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</si>
  <si>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</si>
  <si>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</si>
  <si>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</si>
  <si>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</si>
  <si>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</si>
  <si>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</si>
  <si>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</si>
  <si>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</si>
  <si>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</si>
  <si>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</si>
  <si>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</si>
  <si>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</si>
  <si>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</si>
  <si>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</si>
  <si>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</si>
  <si>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</si>
  <si>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</si>
  <si>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</si>
  <si>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</si>
  <si>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</si>
  <si>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</si>
  <si>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</si>
  <si>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</si>
  <si>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</si>
  <si>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</si>
  <si>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</si>
  <si>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</si>
  <si>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</si>
  <si>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</si>
  <si>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</si>
  <si>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</si>
  <si>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</si>
  <si>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</si>
  <si>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</si>
  <si>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</si>
  <si>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</si>
  <si>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</si>
  <si>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</si>
  <si>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</si>
  <si>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</si>
  <si>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</si>
  <si>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</si>
  <si>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</si>
  <si>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</si>
  <si>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</si>
  <si>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</si>
  <si>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</si>
  <si>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</si>
  <si>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</si>
  <si>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</si>
  <si>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</si>
  <si>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</si>
  <si>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</si>
  <si>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</si>
  <si>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</si>
  <si>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</si>
  <si>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</si>
  <si>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</si>
  <si>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</si>
  <si>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</si>
  <si>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</si>
  <si>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</si>
  <si>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</si>
  <si>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</si>
  <si>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</si>
  <si>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</si>
  <si>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</si>
  <si>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</si>
  <si>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</si>
  <si>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</si>
  <si>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</si>
  <si>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</si>
  <si>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</si>
  <si>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</si>
  <si>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</si>
  <si>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</si>
  <si>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</si>
  <si>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</si>
  <si>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</si>
  <si>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</si>
  <si>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</si>
  <si>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</si>
  <si>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</si>
  <si>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</si>
  <si>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</si>
  <si>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</si>
  <si>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</si>
  <si>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</si>
  <si>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</si>
  <si>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</si>
  <si>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</si>
  <si>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</si>
  <si>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</si>
  <si>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</si>
  <si>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</si>
  <si>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</si>
  <si>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</si>
  <si>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</si>
  <si>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</si>
  <si>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</si>
  <si>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</si>
  <si>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</si>
  <si>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</si>
  <si>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</si>
  <si>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</si>
  <si>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</si>
  <si>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</si>
  <si>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</si>
  <si>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</si>
  <si>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</si>
  <si>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</si>
  <si>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</si>
  <si>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</si>
  <si>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</si>
  <si>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</si>
  <si>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</si>
  <si>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</si>
  <si>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</si>
  <si>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</si>
  <si>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</si>
  <si>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</si>
  <si>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</si>
  <si>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</si>
  <si>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</si>
  <si>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</si>
  <si>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</si>
  <si>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</si>
  <si>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</si>
  <si>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</si>
  <si>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</si>
  <si>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</si>
  <si>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</si>
  <si>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</si>
  <si>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</si>
  <si>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</si>
  <si>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</si>
  <si>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</si>
  <si>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</si>
  <si>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</si>
  <si>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</si>
  <si>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</si>
  <si>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</si>
  <si>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</si>
  <si>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</si>
  <si>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</si>
  <si>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</si>
  <si>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</si>
  <si>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</si>
  <si>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</si>
  <si>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</si>
  <si>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</si>
  <si>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</si>
  <si>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</si>
  <si>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</si>
  <si>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</si>
  <si>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</si>
  <si>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</si>
  <si>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</si>
  <si>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</si>
  <si>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</si>
  <si>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</si>
  <si>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</si>
  <si>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</si>
  <si>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</si>
  <si>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</si>
  <si>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</si>
  <si>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</si>
  <si>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</si>
  <si>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</si>
  <si>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</si>
  <si>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</si>
  <si>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</si>
  <si>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</si>
  <si>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</si>
  <si>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</si>
  <si>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</si>
  <si>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</si>
  <si>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</si>
  <si>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</si>
  <si>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</si>
  <si>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</si>
  <si>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</si>
  <si>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</si>
  <si>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</si>
  <si>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</si>
  <si>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</si>
  <si>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</si>
  <si>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</si>
  <si>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</si>
  <si>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</si>
  <si>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</si>
  <si>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</si>
  <si>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</si>
  <si>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</si>
  <si>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</si>
  <si>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</si>
  <si>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</si>
  <si>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</si>
  <si>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</si>
  <si>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</si>
  <si>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</si>
  <si>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</si>
  <si>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</si>
  <si>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</si>
  <si>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</si>
  <si>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</si>
  <si>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</si>
  <si>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</si>
  <si>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</si>
  <si>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</si>
  <si>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</si>
  <si>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</si>
  <si>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</si>
  <si>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</si>
  <si>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</si>
  <si>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</si>
  <si>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</si>
  <si>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</si>
  <si>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</si>
  <si>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</si>
  <si>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</si>
  <si>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</si>
  <si>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</si>
  <si>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</si>
  <si>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</si>
  <si>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</si>
  <si>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</si>
  <si>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</si>
  <si>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</si>
  <si>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</si>
  <si>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</si>
  <si>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</si>
  <si>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</si>
  <si>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</si>
  <si>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</si>
  <si>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</si>
  <si>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</si>
  <si>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</si>
  <si>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</si>
  <si>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</si>
  <si>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</si>
  <si>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</si>
  <si>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</si>
  <si>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</si>
  <si>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</si>
  <si>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</si>
  <si>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</si>
  <si>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</si>
  <si>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</si>
  <si>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</si>
  <si>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</si>
  <si>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</si>
  <si>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</si>
  <si>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</si>
  <si>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</si>
  <si>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</si>
  <si>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</si>
  <si>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</si>
  <si>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</si>
  <si>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</si>
  <si>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</si>
  <si>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</si>
  <si>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</si>
  <si>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</si>
  <si>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</si>
  <si>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</si>
  <si>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</si>
  <si>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</si>
  <si>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</si>
  <si>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</si>
  <si>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</si>
  <si>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</si>
  <si>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</si>
  <si>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</si>
  <si>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</si>
  <si>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</si>
  <si>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</si>
  <si>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</si>
  <si>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</si>
  <si>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</si>
  <si>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</si>
  <si>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</si>
  <si>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</si>
  <si>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</si>
  <si>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</si>
  <si>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</si>
  <si>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</si>
  <si>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</si>
  <si>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</si>
  <si>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</si>
  <si>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</si>
  <si>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</si>
  <si>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</si>
  <si>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</si>
  <si>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</si>
  <si>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</si>
  <si>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</si>
  <si>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</si>
  <si>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</si>
  <si>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</si>
  <si>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</si>
  <si>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</si>
  <si>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</si>
  <si>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</si>
  <si>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</si>
  <si>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</si>
  <si>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</si>
  <si>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</si>
  <si>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</si>
  <si>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</si>
  <si>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</si>
  <si>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</si>
  <si>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</si>
  <si>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</si>
  <si>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</si>
  <si>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</si>
  <si>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</si>
  <si>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</si>
  <si>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</si>
  <si>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</si>
  <si>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</si>
  <si>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ATENCION A LA JUVENTUD DE SAN MIGUEL DE ALLENDE, GTO</t>
  </si>
  <si>
    <t>Al 31 de diciembre de 2020 y al 31 de diciembre de 2021 (b)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</si>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</sst>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6">
    <xf numFmtId="0" fontId="0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7" fillId="0" borderId="0"/>
    <xf numFmtId="0" fontId="18" fillId="0" borderId="0"/>
  </cellStyleXfs>
  <cellXfs count="2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16" fillId="0" borderId="12" xfId="0" applyNumberFormat="1" applyFont="1" applyFill="1" applyBorder="1" applyProtection="1">
      <protection locked="0"/>
    </xf>
    <xf numFmtId="4" fontId="16" fillId="0" borderId="13" xfId="0" applyNumberFormat="1" applyFont="1" applyFill="1" applyBorder="1" applyProtection="1">
      <protection locked="0"/>
    </xf>
    <xf numFmtId="43" fontId="0" fillId="0" borderId="8" xfId="0" applyNumberForma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Protection="1">
      <protection locked="0"/>
    </xf>
    <xf numFmtId="43" fontId="15" fillId="0" borderId="13" xfId="3" applyFont="1" applyFill="1" applyBorder="1" applyProtection="1">
      <protection locked="0"/>
    </xf>
    <xf numFmtId="4" fontId="16" fillId="0" borderId="13" xfId="2" applyNumberFormat="1" applyFont="1" applyFill="1" applyBorder="1" applyAlignment="1" applyProtection="1">
      <alignment vertical="top"/>
      <protection locked="0"/>
    </xf>
    <xf numFmtId="43" fontId="15" fillId="0" borderId="13" xfId="3" applyFont="1" applyFill="1" applyBorder="1" applyProtection="1"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15" fillId="4" borderId="13" xfId="3" applyFont="1" applyFill="1" applyBorder="1" applyAlignment="1" applyProtection="1">
      <alignment vertical="center"/>
      <protection locked="0"/>
    </xf>
    <xf numFmtId="43" fontId="15" fillId="4" borderId="13" xfId="3" applyFont="1" applyFill="1" applyBorder="1" applyAlignment="1" applyProtection="1">
      <alignment vertical="center"/>
      <protection locked="0"/>
    </xf>
    <xf numFmtId="43" fontId="15" fillId="0" borderId="8" xfId="3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6">
    <cellStyle name="Millares" xfId="1" builtinId="3"/>
    <cellStyle name="Millares 2" xfId="3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73" t="s">
        <v>829</v>
      </c>
      <c r="B1" s="174"/>
      <c r="C1" s="174"/>
      <c r="D1" s="174"/>
      <c r="E1" s="175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76" t="s">
        <v>3302</v>
      </c>
      <c r="D3" s="176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abSelected="1" topLeftCell="A55" workbookViewId="0">
      <selection activeCell="B14" sqref="B1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89" t="s">
        <v>542</v>
      </c>
      <c r="B1" s="189"/>
      <c r="C1" s="189"/>
      <c r="D1" s="189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77" t="str">
        <f>ENTE_PUBLICO_A</f>
        <v>INSTITUTO MUNICIPAL DE ATENCION A LA JUVENTUD DE SAN MIGUEL DE ALLENDE, GTO, Gobierno del Estado de Guanajuato (a)</v>
      </c>
      <c r="B2" s="178"/>
      <c r="C2" s="178"/>
      <c r="D2" s="179"/>
    </row>
    <row r="3" spans="1:11" ht="14.25" x14ac:dyDescent="0.45">
      <c r="A3" s="180" t="s">
        <v>166</v>
      </c>
      <c r="B3" s="181"/>
      <c r="C3" s="181"/>
      <c r="D3" s="182"/>
    </row>
    <row r="4" spans="1:11" ht="14.25" x14ac:dyDescent="0.45">
      <c r="A4" s="183" t="str">
        <f>TRIMESTRE</f>
        <v>Del 1 de enero al 31 de diciembre de 2021 (b)</v>
      </c>
      <c r="B4" s="184"/>
      <c r="C4" s="184"/>
      <c r="D4" s="185"/>
    </row>
    <row r="5" spans="1:11" ht="14.25" x14ac:dyDescent="0.45">
      <c r="A5" s="186" t="s">
        <v>118</v>
      </c>
      <c r="B5" s="187"/>
      <c r="C5" s="187"/>
      <c r="D5" s="188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7719249</v>
      </c>
      <c r="C8" s="40">
        <f t="shared" ref="C8:D8" si="0">SUM(C9:C11)</f>
        <v>7719249</v>
      </c>
      <c r="D8" s="40">
        <f t="shared" si="0"/>
        <v>7719249</v>
      </c>
    </row>
    <row r="9" spans="1:11" x14ac:dyDescent="0.25">
      <c r="A9" s="53" t="s">
        <v>169</v>
      </c>
      <c r="B9" s="23">
        <v>7719249</v>
      </c>
      <c r="C9" s="164">
        <v>7719249</v>
      </c>
      <c r="D9" s="164">
        <v>7719249</v>
      </c>
    </row>
    <row r="10" spans="1:11" x14ac:dyDescent="0.25">
      <c r="A10" s="53" t="s">
        <v>170</v>
      </c>
      <c r="B10" s="23"/>
      <c r="C10" s="23"/>
      <c r="D10" s="23"/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7719249</v>
      </c>
      <c r="C13" s="40">
        <f t="shared" ref="C13:D13" si="2">C14+C15</f>
        <v>7671627.1100000003</v>
      </c>
      <c r="D13" s="40">
        <f t="shared" si="2"/>
        <v>7598243.2999999998</v>
      </c>
    </row>
    <row r="14" spans="1:11" x14ac:dyDescent="0.25">
      <c r="A14" s="53" t="s">
        <v>172</v>
      </c>
      <c r="B14" s="23">
        <v>7719249</v>
      </c>
      <c r="C14" s="165">
        <v>7671627.1100000003</v>
      </c>
      <c r="D14" s="167">
        <v>7598243.2999999998</v>
      </c>
    </row>
    <row r="15" spans="1:11" x14ac:dyDescent="0.25">
      <c r="A15" s="53" t="s">
        <v>173</v>
      </c>
      <c r="B15" s="23"/>
      <c r="C15" s="23"/>
      <c r="D15" s="23"/>
    </row>
    <row r="16" spans="1:11" x14ac:dyDescent="0.2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1082829</v>
      </c>
      <c r="D17" s="40">
        <f>D18+D19</f>
        <v>1082829</v>
      </c>
    </row>
    <row r="18" spans="1:4" x14ac:dyDescent="0.25">
      <c r="A18" s="53" t="s">
        <v>175</v>
      </c>
      <c r="B18" s="119">
        <v>0</v>
      </c>
      <c r="C18" s="23">
        <v>1082829</v>
      </c>
      <c r="D18" s="23">
        <v>1082829</v>
      </c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1130450.8899999997</v>
      </c>
      <c r="D21" s="40">
        <f t="shared" si="4"/>
        <v>1203834.7000000002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1130450.8899999997</v>
      </c>
      <c r="D23" s="40">
        <f t="shared" si="5"/>
        <v>1203834.7000000002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47621.889999999665</v>
      </c>
      <c r="D25" s="40">
        <f>D23-D17</f>
        <v>121005.70000000019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47621.889999999665</v>
      </c>
      <c r="D33" s="61">
        <f t="shared" si="8"/>
        <v>121005.70000000019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>
        <v>0</v>
      </c>
      <c r="D38" s="60">
        <v>0</v>
      </c>
    </row>
    <row r="39" spans="1:4" x14ac:dyDescent="0.25">
      <c r="A39" s="53" t="s">
        <v>193</v>
      </c>
      <c r="B39" s="60"/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>
        <v>0</v>
      </c>
      <c r="D41" s="60">
        <v>0</v>
      </c>
    </row>
    <row r="42" spans="1:4" x14ac:dyDescent="0.25">
      <c r="A42" s="53" t="s">
        <v>196</v>
      </c>
      <c r="B42" s="60"/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7719249</v>
      </c>
      <c r="C48" s="124">
        <f>C9</f>
        <v>7719249</v>
      </c>
      <c r="D48" s="124">
        <f t="shared" ref="D48" si="12">D9</f>
        <v>7719249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7719249</v>
      </c>
      <c r="C53" s="60">
        <f t="shared" ref="C53:D53" si="14">C14</f>
        <v>7671627.1100000003</v>
      </c>
      <c r="D53" s="60">
        <f t="shared" si="14"/>
        <v>7598243.2999999998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1082829</v>
      </c>
      <c r="D55" s="60">
        <f t="shared" si="15"/>
        <v>1082829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1130450.8899999997</v>
      </c>
      <c r="D57" s="61">
        <f t="shared" ref="D57" si="16">D48+D49-D53+D55</f>
        <v>1203834.7000000002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1130450.8899999997</v>
      </c>
      <c r="D59" s="61">
        <f t="shared" si="17"/>
        <v>1203834.7000000002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7719249</v>
      </c>
      <c r="Q2" s="18">
        <f>'Formato 4'!C8</f>
        <v>7719249</v>
      </c>
      <c r="R2" s="18">
        <f>'Formato 4'!D8</f>
        <v>7719249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7719249</v>
      </c>
      <c r="Q3" s="18">
        <f>'Formato 4'!C9</f>
        <v>7719249</v>
      </c>
      <c r="R3" s="18">
        <f>'Formato 4'!D9</f>
        <v>7719249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7719249</v>
      </c>
      <c r="Q6" s="18">
        <f>'Formato 4'!C13</f>
        <v>7671627.1100000003</v>
      </c>
      <c r="R6" s="18">
        <f>'Formato 4'!D13</f>
        <v>7598243.2999999998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7719249</v>
      </c>
      <c r="Q7" s="18">
        <f>'Formato 4'!C14</f>
        <v>7671627.1100000003</v>
      </c>
      <c r="R7" s="18">
        <f>'Formato 4'!D14</f>
        <v>7598243.2999999998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1082829</v>
      </c>
      <c r="R9" s="18">
        <f>'Formato 4'!D17</f>
        <v>1082829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1082829</v>
      </c>
      <c r="R10" s="18">
        <f>'Formato 4'!D18</f>
        <v>1082829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1130450.8899999997</v>
      </c>
      <c r="R12" s="18">
        <f>'Formato 4'!D21</f>
        <v>1203834.7000000002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1130450.8899999997</v>
      </c>
      <c r="R13" s="18">
        <f>'Formato 4'!D23</f>
        <v>1203834.7000000002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47621.889999999665</v>
      </c>
      <c r="R14" s="18">
        <f>'Formato 4'!D25</f>
        <v>121005.70000000019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47621.889999999665</v>
      </c>
      <c r="R18">
        <f>'Formato 4'!D33</f>
        <v>121005.70000000019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7719249</v>
      </c>
      <c r="Q26">
        <f>'Formato 4'!C48</f>
        <v>7719249</v>
      </c>
      <c r="R26">
        <f>'Formato 4'!D48</f>
        <v>7719249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7719249</v>
      </c>
      <c r="Q30">
        <f>'Formato 4'!C53</f>
        <v>7671627.1100000003</v>
      </c>
      <c r="R30">
        <f>'Formato 4'!D53</f>
        <v>7598243.2999999998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1082829</v>
      </c>
      <c r="R31">
        <f>'Formato 4'!D55</f>
        <v>1082829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10" zoomScale="85" zoomScaleNormal="85" workbookViewId="0">
      <selection activeCell="C68" sqref="C6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95" t="s">
        <v>206</v>
      </c>
      <c r="B1" s="195"/>
      <c r="C1" s="195"/>
      <c r="D1" s="195"/>
      <c r="E1" s="195"/>
      <c r="F1" s="195"/>
      <c r="G1" s="195"/>
    </row>
    <row r="2" spans="1:8" ht="14.25" x14ac:dyDescent="0.45">
      <c r="A2" s="177" t="str">
        <f>ENTE_PUBLICO_A</f>
        <v>INSTITUTO MUNICIPAL DE ATENCION A LA JUVENTUD DE SAN MIGUEL DE ALLENDE, GTO, Gobierno del Estado de Guanajuato (a)</v>
      </c>
      <c r="B2" s="178"/>
      <c r="C2" s="178"/>
      <c r="D2" s="178"/>
      <c r="E2" s="178"/>
      <c r="F2" s="178"/>
      <c r="G2" s="179"/>
    </row>
    <row r="3" spans="1:8" x14ac:dyDescent="0.25">
      <c r="A3" s="180" t="s">
        <v>207</v>
      </c>
      <c r="B3" s="181"/>
      <c r="C3" s="181"/>
      <c r="D3" s="181"/>
      <c r="E3" s="181"/>
      <c r="F3" s="181"/>
      <c r="G3" s="182"/>
    </row>
    <row r="4" spans="1:8" ht="14.25" x14ac:dyDescent="0.45">
      <c r="A4" s="183" t="str">
        <f>TRIMESTRE</f>
        <v>Del 1 de enero al 31 de diciembre de 2021 (b)</v>
      </c>
      <c r="B4" s="184"/>
      <c r="C4" s="184"/>
      <c r="D4" s="184"/>
      <c r="E4" s="184"/>
      <c r="F4" s="184"/>
      <c r="G4" s="185"/>
    </row>
    <row r="5" spans="1:8" ht="14.25" x14ac:dyDescent="0.45">
      <c r="A5" s="186" t="s">
        <v>118</v>
      </c>
      <c r="B5" s="187"/>
      <c r="C5" s="187"/>
      <c r="D5" s="187"/>
      <c r="E5" s="187"/>
      <c r="F5" s="187"/>
      <c r="G5" s="188"/>
    </row>
    <row r="6" spans="1:8" x14ac:dyDescent="0.25">
      <c r="A6" s="192" t="s">
        <v>214</v>
      </c>
      <c r="B6" s="194" t="s">
        <v>208</v>
      </c>
      <c r="C6" s="194"/>
      <c r="D6" s="194"/>
      <c r="E6" s="194"/>
      <c r="F6" s="194"/>
      <c r="G6" s="194" t="s">
        <v>209</v>
      </c>
    </row>
    <row r="7" spans="1:8" ht="30" x14ac:dyDescent="0.25">
      <c r="A7" s="193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94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>
        <f>F9-B9</f>
        <v>0</v>
      </c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>
        <f t="shared" ref="G10:G15" si="0">F10-B10</f>
        <v>0</v>
      </c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>
        <f t="shared" si="0"/>
        <v>0</v>
      </c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>
        <f t="shared" si="0"/>
        <v>0</v>
      </c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>
        <f t="shared" si="0"/>
        <v>0</v>
      </c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>
        <f t="shared" si="0"/>
        <v>0</v>
      </c>
    </row>
    <row r="15" spans="1:8" ht="14.25" x14ac:dyDescent="0.45">
      <c r="A15" s="53" t="s">
        <v>222</v>
      </c>
      <c r="B15" s="60"/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E16" si="1">SUM(C17:C27)</f>
        <v>0</v>
      </c>
      <c r="D16" s="60">
        <f t="shared" si="1"/>
        <v>0</v>
      </c>
      <c r="E16" s="60">
        <f t="shared" si="1"/>
        <v>0</v>
      </c>
      <c r="F16" s="60"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>
        <f>F17-B17</f>
        <v>0</v>
      </c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2"/>
        <v>0</v>
      </c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4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4"/>
        <v>0</v>
      </c>
    </row>
    <row r="34" spans="1:8" x14ac:dyDescent="0.25">
      <c r="A34" s="53" t="s">
        <v>240</v>
      </c>
      <c r="B34" s="60">
        <v>7719249</v>
      </c>
      <c r="C34" s="60">
        <v>0</v>
      </c>
      <c r="D34" s="60">
        <v>7719249</v>
      </c>
      <c r="E34" s="156">
        <v>7719249</v>
      </c>
      <c r="F34" s="156">
        <v>7719249</v>
      </c>
      <c r="G34" s="60">
        <f t="shared" si="4"/>
        <v>0</v>
      </c>
    </row>
    <row r="35" spans="1:8" x14ac:dyDescent="0.25">
      <c r="A35" s="53" t="s">
        <v>241</v>
      </c>
      <c r="B35" s="60"/>
      <c r="C35" s="60"/>
      <c r="D35" s="60"/>
      <c r="E35" s="60"/>
      <c r="F35" s="60"/>
      <c r="G35" s="60">
        <f>G36</f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>
        <f>F36-B36</f>
        <v>0</v>
      </c>
    </row>
    <row r="37" spans="1:8" x14ac:dyDescent="0.25">
      <c r="A37" s="53" t="s">
        <v>243</v>
      </c>
      <c r="B37" s="60"/>
      <c r="C37" s="60"/>
      <c r="D37" s="60"/>
      <c r="E37" s="60"/>
      <c r="F37" s="60"/>
      <c r="G37" s="60">
        <f t="shared" ref="G37" si="5">G38+G39</f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7719249</v>
      </c>
      <c r="C41" s="61">
        <f t="shared" ref="C41:E41" si="6">SUM(C9,C10,C11,C12,C13,C14,C15,C16,C28,C34,C35,C37)</f>
        <v>0</v>
      </c>
      <c r="D41" s="61">
        <f t="shared" si="6"/>
        <v>7719249</v>
      </c>
      <c r="E41" s="61">
        <f t="shared" si="6"/>
        <v>7719249</v>
      </c>
      <c r="F41" s="61">
        <f>SUM(F9,F10,F11,F12,F13,F14,F15,F16,F28,F34,F35,F37)</f>
        <v>7719249</v>
      </c>
      <c r="G41" s="61">
        <f>SUM(G9,G10,G11,G12,G13,G14,G15,G16,G28,G34,G35,G37)</f>
        <v>0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8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8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8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8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8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8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10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10"/>
        <v>0</v>
      </c>
    </row>
    <row r="58" spans="1:7" x14ac:dyDescent="0.25">
      <c r="A58" s="48" t="s">
        <v>261</v>
      </c>
      <c r="B58" s="60"/>
      <c r="C58" s="60"/>
      <c r="D58" s="60"/>
      <c r="E58" s="60"/>
      <c r="F58" s="60"/>
      <c r="G58" s="60">
        <f t="shared" si="10"/>
        <v>0</v>
      </c>
    </row>
    <row r="59" spans="1:7" x14ac:dyDescent="0.25">
      <c r="A59" s="53" t="s">
        <v>262</v>
      </c>
      <c r="B59" s="60"/>
      <c r="C59" s="60"/>
      <c r="D59" s="60"/>
      <c r="E59" s="60"/>
      <c r="F59" s="60"/>
      <c r="G59" s="60">
        <f t="shared" ref="G59" si="11">SUM(G60:G61)</f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/>
      <c r="C67" s="61"/>
      <c r="D67" s="61"/>
      <c r="E67" s="61"/>
      <c r="F67" s="61"/>
      <c r="G67" s="61">
        <f t="shared" ref="G67" si="13">G68</f>
        <v>0</v>
      </c>
    </row>
    <row r="68" spans="1:7" x14ac:dyDescent="0.25">
      <c r="A68" s="53" t="s">
        <v>269</v>
      </c>
      <c r="B68" s="60">
        <v>0</v>
      </c>
      <c r="C68" s="166">
        <v>1082829</v>
      </c>
      <c r="D68" s="166">
        <f>B68+C68</f>
        <v>1082829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7719249</v>
      </c>
      <c r="C70" s="61">
        <f t="shared" ref="C70:G70" si="14">C41+C65+C67</f>
        <v>0</v>
      </c>
      <c r="D70" s="61">
        <f t="shared" si="14"/>
        <v>7719249</v>
      </c>
      <c r="E70" s="61">
        <f t="shared" si="14"/>
        <v>7719249</v>
      </c>
      <c r="F70" s="61">
        <f t="shared" si="14"/>
        <v>7719249</v>
      </c>
      <c r="G70" s="61">
        <f t="shared" si="14"/>
        <v>0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166">
        <v>1082829</v>
      </c>
      <c r="D73" s="166">
        <f>B73+C73</f>
        <v>1082829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1082829</v>
      </c>
      <c r="D75" s="61">
        <f t="shared" si="15"/>
        <v>1082829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7719249</v>
      </c>
      <c r="Q28" s="18">
        <f>'Formato 5'!C34</f>
        <v>0</v>
      </c>
      <c r="R28" s="18">
        <f>'Formato 5'!D34</f>
        <v>7719249</v>
      </c>
      <c r="S28" s="18">
        <f>'Formato 5'!E34</f>
        <v>7719249</v>
      </c>
      <c r="T28" s="18">
        <f>'Formato 5'!F34</f>
        <v>7719249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7719249</v>
      </c>
      <c r="Q34">
        <f>'Formato 5'!C41</f>
        <v>0</v>
      </c>
      <c r="R34">
        <f>'Formato 5'!D41</f>
        <v>7719249</v>
      </c>
      <c r="S34">
        <f>'Formato 5'!E41</f>
        <v>7719249</v>
      </c>
      <c r="T34">
        <f>'Formato 5'!F41</f>
        <v>7719249</v>
      </c>
      <c r="U34">
        <f>'Formato 5'!G41</f>
        <v>0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1082829</v>
      </c>
      <c r="R58">
        <f>'Formato 5'!D68</f>
        <v>1082829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1082829</v>
      </c>
      <c r="R60">
        <f>'Formato 5'!D73</f>
        <v>1082829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1082829</v>
      </c>
      <c r="R62">
        <f>'Formato 5'!D75</f>
        <v>1082829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0" zoomScale="120" zoomScaleNormal="120" zoomScalePageLayoutView="90" workbookViewId="0">
      <selection activeCell="G10" sqref="G1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96" t="s">
        <v>3285</v>
      </c>
      <c r="B1" s="195"/>
      <c r="C1" s="195"/>
      <c r="D1" s="195"/>
      <c r="E1" s="195"/>
      <c r="F1" s="195"/>
      <c r="G1" s="195"/>
    </row>
    <row r="2" spans="1:7" x14ac:dyDescent="0.25">
      <c r="A2" s="199" t="str">
        <f>ENTE_PUBLICO_A</f>
        <v>INSTITUTO MUNICIPAL DE ATENCION A LA JUVENTUD DE SAN MIGUEL DE ALLENDE, GTO, Gobierno del Estado de Guanajuato (a)</v>
      </c>
      <c r="B2" s="199"/>
      <c r="C2" s="199"/>
      <c r="D2" s="199"/>
      <c r="E2" s="199"/>
      <c r="F2" s="199"/>
      <c r="G2" s="199"/>
    </row>
    <row r="3" spans="1:7" x14ac:dyDescent="0.25">
      <c r="A3" s="200" t="s">
        <v>277</v>
      </c>
      <c r="B3" s="200"/>
      <c r="C3" s="200"/>
      <c r="D3" s="200"/>
      <c r="E3" s="200"/>
      <c r="F3" s="200"/>
      <c r="G3" s="200"/>
    </row>
    <row r="4" spans="1:7" x14ac:dyDescent="0.25">
      <c r="A4" s="200" t="s">
        <v>278</v>
      </c>
      <c r="B4" s="200"/>
      <c r="C4" s="200"/>
      <c r="D4" s="200"/>
      <c r="E4" s="200"/>
      <c r="F4" s="200"/>
      <c r="G4" s="200"/>
    </row>
    <row r="5" spans="1:7" x14ac:dyDescent="0.25">
      <c r="A5" s="201" t="str">
        <f>TRIMESTRE</f>
        <v>Del 1 de enero al 31 de diciembre de 2021 (b)</v>
      </c>
      <c r="B5" s="201"/>
      <c r="C5" s="201"/>
      <c r="D5" s="201"/>
      <c r="E5" s="201"/>
      <c r="F5" s="201"/>
      <c r="G5" s="201"/>
    </row>
    <row r="6" spans="1:7" x14ac:dyDescent="0.25">
      <c r="A6" s="193" t="s">
        <v>118</v>
      </c>
      <c r="B6" s="193"/>
      <c r="C6" s="193"/>
      <c r="D6" s="193"/>
      <c r="E6" s="193"/>
      <c r="F6" s="193"/>
      <c r="G6" s="193"/>
    </row>
    <row r="7" spans="1:7" ht="15" customHeight="1" x14ac:dyDescent="0.25">
      <c r="A7" s="197" t="s">
        <v>0</v>
      </c>
      <c r="B7" s="197" t="s">
        <v>279</v>
      </c>
      <c r="C7" s="197"/>
      <c r="D7" s="197"/>
      <c r="E7" s="197"/>
      <c r="F7" s="197"/>
      <c r="G7" s="198" t="s">
        <v>280</v>
      </c>
    </row>
    <row r="8" spans="1:7" ht="30" x14ac:dyDescent="0.25">
      <c r="A8" s="197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97"/>
    </row>
    <row r="9" spans="1:7" x14ac:dyDescent="0.25">
      <c r="A9" s="82" t="s">
        <v>285</v>
      </c>
      <c r="B9" s="79">
        <f>SUM(B10,B18,B28,B38,B48,B58,B62,B71,B75)</f>
        <v>7719249</v>
      </c>
      <c r="C9" s="79">
        <f t="shared" ref="C9:G9" si="0">SUM(C10,C18,C28,C38,C48,C58,C62,C71,C75)</f>
        <v>1082829</v>
      </c>
      <c r="D9" s="79">
        <f t="shared" si="0"/>
        <v>8802078</v>
      </c>
      <c r="E9" s="79">
        <f t="shared" si="0"/>
        <v>7671627.1100000003</v>
      </c>
      <c r="F9" s="79">
        <f t="shared" si="0"/>
        <v>7598243.2999999998</v>
      </c>
      <c r="G9" s="79">
        <f t="shared" si="0"/>
        <v>1130450.8900000001</v>
      </c>
    </row>
    <row r="10" spans="1:7" x14ac:dyDescent="0.25">
      <c r="A10" s="83" t="s">
        <v>286</v>
      </c>
      <c r="B10" s="80">
        <f>SUM(B11:B17)</f>
        <v>2013871</v>
      </c>
      <c r="C10" s="80">
        <f>SUM(C11:C17)</f>
        <v>191257.94</v>
      </c>
      <c r="D10" s="80">
        <f t="shared" ref="D10" si="1">SUM(D11:D17)</f>
        <v>2205128.94</v>
      </c>
      <c r="E10" s="158">
        <f>SUM(E11:E17)</f>
        <v>1971684.84</v>
      </c>
      <c r="F10" s="158">
        <f>SUM(F11:F17)</f>
        <v>1902582.03</v>
      </c>
      <c r="G10" s="80">
        <f>SUM(G11:G17)</f>
        <v>233444.09999999998</v>
      </c>
    </row>
    <row r="11" spans="1:7" x14ac:dyDescent="0.25">
      <c r="A11" s="84" t="s">
        <v>287</v>
      </c>
      <c r="B11" s="80">
        <v>1356642</v>
      </c>
      <c r="C11" s="159">
        <v>-163973.79</v>
      </c>
      <c r="D11" s="80">
        <v>1192668.21</v>
      </c>
      <c r="E11" s="159">
        <v>1154658.69</v>
      </c>
      <c r="F11" s="159">
        <v>1122503.49</v>
      </c>
      <c r="G11" s="80">
        <f>D11-E11</f>
        <v>38009.520000000019</v>
      </c>
    </row>
    <row r="12" spans="1:7" x14ac:dyDescent="0.25">
      <c r="A12" s="84" t="s">
        <v>288</v>
      </c>
      <c r="B12" s="80">
        <v>439776</v>
      </c>
      <c r="C12" s="159">
        <v>104025.73</v>
      </c>
      <c r="D12" s="80">
        <v>543801.73</v>
      </c>
      <c r="E12" s="159">
        <v>454512.27</v>
      </c>
      <c r="F12" s="159">
        <v>417564.66</v>
      </c>
      <c r="G12" s="80">
        <f>D12-E12</f>
        <v>89289.459999999963</v>
      </c>
    </row>
    <row r="13" spans="1:7" x14ac:dyDescent="0.25">
      <c r="A13" s="84" t="s">
        <v>289</v>
      </c>
      <c r="B13" s="80">
        <v>170254</v>
      </c>
      <c r="C13" s="159">
        <v>1316</v>
      </c>
      <c r="D13" s="80">
        <v>171570</v>
      </c>
      <c r="E13" s="159">
        <v>110649.58</v>
      </c>
      <c r="F13" s="159">
        <v>110649.58</v>
      </c>
      <c r="G13" s="80">
        <f t="shared" ref="G13:G17" si="2">D13-E13</f>
        <v>60920.42</v>
      </c>
    </row>
    <row r="14" spans="1:7" x14ac:dyDescent="0.25">
      <c r="A14" s="84" t="s">
        <v>290</v>
      </c>
      <c r="B14" s="80"/>
      <c r="C14" s="159"/>
      <c r="D14" s="80">
        <v>0</v>
      </c>
      <c r="E14" s="159"/>
      <c r="F14" s="159"/>
      <c r="G14" s="80">
        <f t="shared" si="2"/>
        <v>0</v>
      </c>
    </row>
    <row r="15" spans="1:7" x14ac:dyDescent="0.25">
      <c r="A15" s="84" t="s">
        <v>291</v>
      </c>
      <c r="B15" s="80">
        <v>47199</v>
      </c>
      <c r="C15" s="159">
        <v>249890</v>
      </c>
      <c r="D15" s="80">
        <v>297089</v>
      </c>
      <c r="E15" s="159">
        <v>251864.3</v>
      </c>
      <c r="F15" s="159">
        <v>251864.3</v>
      </c>
      <c r="G15" s="80">
        <f t="shared" si="2"/>
        <v>45224.700000000012</v>
      </c>
    </row>
    <row r="16" spans="1:7" x14ac:dyDescent="0.25">
      <c r="A16" s="84" t="s">
        <v>292</v>
      </c>
      <c r="B16" s="80"/>
      <c r="C16" s="159"/>
      <c r="D16" s="80">
        <v>0</v>
      </c>
      <c r="E16" s="159"/>
      <c r="F16" s="159"/>
      <c r="G16" s="80">
        <f t="shared" si="2"/>
        <v>0</v>
      </c>
    </row>
    <row r="17" spans="1:7" x14ac:dyDescent="0.25">
      <c r="A17" s="84" t="s">
        <v>293</v>
      </c>
      <c r="B17" s="80"/>
      <c r="C17" s="159"/>
      <c r="D17" s="80">
        <v>0</v>
      </c>
      <c r="E17" s="159"/>
      <c r="F17" s="159"/>
      <c r="G17" s="80">
        <f t="shared" si="2"/>
        <v>0</v>
      </c>
    </row>
    <row r="18" spans="1:7" x14ac:dyDescent="0.25">
      <c r="A18" s="83" t="s">
        <v>294</v>
      </c>
      <c r="B18" s="80">
        <f>SUM(B19:B27)</f>
        <v>455693</v>
      </c>
      <c r="C18" s="159">
        <f>SUM(C19:C27)</f>
        <v>-210032.1</v>
      </c>
      <c r="D18" s="80">
        <f t="shared" ref="D18" si="3">SUM(D19:D27)</f>
        <v>245660.9</v>
      </c>
      <c r="E18" s="159">
        <f>SUM(E19:E27)</f>
        <v>177257.26</v>
      </c>
      <c r="F18" s="159">
        <f>SUM(F19:F27)</f>
        <v>177257.26</v>
      </c>
      <c r="G18" s="80">
        <f>SUM(G19:G27)</f>
        <v>68403.639999999985</v>
      </c>
    </row>
    <row r="19" spans="1:7" x14ac:dyDescent="0.25">
      <c r="A19" s="84" t="s">
        <v>295</v>
      </c>
      <c r="B19" s="80">
        <v>262610</v>
      </c>
      <c r="C19" s="159">
        <v>-166000.1</v>
      </c>
      <c r="D19" s="168">
        <v>96609.9</v>
      </c>
      <c r="E19" s="170">
        <v>66618.3</v>
      </c>
      <c r="F19" s="170">
        <v>66618.3</v>
      </c>
      <c r="G19" s="80">
        <f>D19-E19</f>
        <v>29991.599999999991</v>
      </c>
    </row>
    <row r="20" spans="1:7" x14ac:dyDescent="0.25">
      <c r="A20" s="84" t="s">
        <v>296</v>
      </c>
      <c r="B20" s="80"/>
      <c r="C20" s="159"/>
      <c r="D20" s="80">
        <v>0</v>
      </c>
      <c r="E20" s="169"/>
      <c r="F20" s="169"/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159">
        <v>3822</v>
      </c>
      <c r="D21" s="168">
        <v>3822</v>
      </c>
      <c r="E21" s="170">
        <v>3822</v>
      </c>
      <c r="F21" s="170">
        <v>3822</v>
      </c>
      <c r="G21" s="80">
        <f t="shared" si="4"/>
        <v>0</v>
      </c>
    </row>
    <row r="22" spans="1:7" x14ac:dyDescent="0.25">
      <c r="A22" s="84" t="s">
        <v>298</v>
      </c>
      <c r="B22" s="80"/>
      <c r="C22" s="159"/>
      <c r="D22" s="80">
        <v>0</v>
      </c>
      <c r="E22" s="169"/>
      <c r="F22" s="169"/>
      <c r="G22" s="80">
        <f t="shared" si="4"/>
        <v>0</v>
      </c>
    </row>
    <row r="23" spans="1:7" x14ac:dyDescent="0.25">
      <c r="A23" s="84" t="s">
        <v>299</v>
      </c>
      <c r="B23" s="80"/>
      <c r="C23" s="159"/>
      <c r="D23" s="80">
        <v>0</v>
      </c>
      <c r="E23" s="169"/>
      <c r="F23" s="169"/>
      <c r="G23" s="80">
        <f t="shared" si="4"/>
        <v>0</v>
      </c>
    </row>
    <row r="24" spans="1:7" x14ac:dyDescent="0.25">
      <c r="A24" s="84" t="s">
        <v>300</v>
      </c>
      <c r="B24" s="80">
        <v>149038</v>
      </c>
      <c r="C24" s="159">
        <v>-15063</v>
      </c>
      <c r="D24" s="168">
        <v>133975</v>
      </c>
      <c r="E24" s="170">
        <v>106816.96000000001</v>
      </c>
      <c r="F24" s="170">
        <v>106816.96000000001</v>
      </c>
      <c r="G24" s="80">
        <f t="shared" si="4"/>
        <v>27158.039999999994</v>
      </c>
    </row>
    <row r="25" spans="1:7" x14ac:dyDescent="0.25">
      <c r="A25" s="84" t="s">
        <v>301</v>
      </c>
      <c r="B25" s="80">
        <v>44045</v>
      </c>
      <c r="C25" s="159">
        <v>-32791</v>
      </c>
      <c r="D25" s="168">
        <v>11254</v>
      </c>
      <c r="E25" s="170">
        <v>0</v>
      </c>
      <c r="F25" s="170">
        <v>0</v>
      </c>
      <c r="G25" s="80">
        <f t="shared" si="4"/>
        <v>11254</v>
      </c>
    </row>
    <row r="26" spans="1:7" x14ac:dyDescent="0.25">
      <c r="A26" s="84" t="s">
        <v>302</v>
      </c>
      <c r="B26" s="80"/>
      <c r="C26" s="159"/>
      <c r="D26" s="80">
        <v>0</v>
      </c>
      <c r="E26" s="169"/>
      <c r="F26" s="169"/>
      <c r="G26" s="80">
        <f t="shared" si="4"/>
        <v>0</v>
      </c>
    </row>
    <row r="27" spans="1:7" x14ac:dyDescent="0.25">
      <c r="A27" s="84" t="s">
        <v>303</v>
      </c>
      <c r="B27" s="80"/>
      <c r="C27" s="159"/>
      <c r="D27" s="80">
        <v>0</v>
      </c>
      <c r="E27" s="169"/>
      <c r="F27" s="169"/>
      <c r="G27" s="80">
        <f t="shared" si="4"/>
        <v>0</v>
      </c>
    </row>
    <row r="28" spans="1:7" x14ac:dyDescent="0.25">
      <c r="A28" s="83" t="s">
        <v>304</v>
      </c>
      <c r="B28" s="80">
        <f>SUM(B29:B37)</f>
        <v>2962128</v>
      </c>
      <c r="C28" s="159">
        <f>SUM(C29:C37)</f>
        <v>-35560.370000000039</v>
      </c>
      <c r="D28" s="80">
        <f t="shared" ref="D28:G28" si="5">SUM(D29:D37)</f>
        <v>2926567.63</v>
      </c>
      <c r="E28" s="159">
        <f>SUM(E29:E37)</f>
        <v>2646638.7200000002</v>
      </c>
      <c r="F28" s="159">
        <f>SUM(F29:F37)</f>
        <v>2642357.7200000002</v>
      </c>
      <c r="G28" s="80">
        <f t="shared" si="5"/>
        <v>279928.90999999992</v>
      </c>
    </row>
    <row r="29" spans="1:7" x14ac:dyDescent="0.25">
      <c r="A29" s="84" t="s">
        <v>305</v>
      </c>
      <c r="B29" s="80">
        <v>82307</v>
      </c>
      <c r="C29" s="159">
        <v>-30000</v>
      </c>
      <c r="D29" s="168">
        <v>52307</v>
      </c>
      <c r="E29" s="159">
        <v>38923.93</v>
      </c>
      <c r="F29" s="159">
        <v>38923.93</v>
      </c>
      <c r="G29" s="80">
        <f>D29-E29</f>
        <v>13383.07</v>
      </c>
    </row>
    <row r="30" spans="1:7" x14ac:dyDescent="0.25">
      <c r="A30" s="84" t="s">
        <v>306</v>
      </c>
      <c r="B30" s="80">
        <v>414536</v>
      </c>
      <c r="C30" s="159">
        <v>755318.97</v>
      </c>
      <c r="D30" s="168">
        <v>1169854.97</v>
      </c>
      <c r="E30" s="159">
        <v>1137943.56</v>
      </c>
      <c r="F30" s="159">
        <v>1137943.56</v>
      </c>
      <c r="G30" s="80">
        <f t="shared" ref="G30:G37" si="6">D30-E30</f>
        <v>31911.409999999916</v>
      </c>
    </row>
    <row r="31" spans="1:7" x14ac:dyDescent="0.25">
      <c r="A31" s="84" t="s">
        <v>307</v>
      </c>
      <c r="B31" s="80">
        <v>720100</v>
      </c>
      <c r="C31" s="159">
        <v>-90812.89</v>
      </c>
      <c r="D31" s="168">
        <v>629287.11</v>
      </c>
      <c r="E31" s="159">
        <v>608465.4</v>
      </c>
      <c r="F31" s="159">
        <v>608465.4</v>
      </c>
      <c r="G31" s="80">
        <f t="shared" si="6"/>
        <v>20821.709999999963</v>
      </c>
    </row>
    <row r="32" spans="1:7" x14ac:dyDescent="0.25">
      <c r="A32" s="84" t="s">
        <v>308</v>
      </c>
      <c r="B32" s="80">
        <v>32840</v>
      </c>
      <c r="C32" s="159">
        <v>10663</v>
      </c>
      <c r="D32" s="168">
        <v>43503</v>
      </c>
      <c r="E32" s="159">
        <v>43328.88</v>
      </c>
      <c r="F32" s="159">
        <v>43328.88</v>
      </c>
      <c r="G32" s="80">
        <f t="shared" si="6"/>
        <v>174.12000000000262</v>
      </c>
    </row>
    <row r="33" spans="1:7" x14ac:dyDescent="0.25">
      <c r="A33" s="84" t="s">
        <v>309</v>
      </c>
      <c r="B33" s="80">
        <v>133419</v>
      </c>
      <c r="C33" s="159">
        <v>-28997</v>
      </c>
      <c r="D33" s="168">
        <v>104422</v>
      </c>
      <c r="E33" s="159">
        <v>45306</v>
      </c>
      <c r="F33" s="159">
        <v>45306</v>
      </c>
      <c r="G33" s="80">
        <f t="shared" si="6"/>
        <v>59116</v>
      </c>
    </row>
    <row r="34" spans="1:7" x14ac:dyDescent="0.25">
      <c r="A34" s="84" t="s">
        <v>310</v>
      </c>
      <c r="B34" s="80">
        <v>679370</v>
      </c>
      <c r="C34" s="159">
        <v>-115506</v>
      </c>
      <c r="D34" s="168">
        <v>563864</v>
      </c>
      <c r="E34" s="159">
        <v>476610.11</v>
      </c>
      <c r="F34" s="159">
        <v>476610.11</v>
      </c>
      <c r="G34" s="80">
        <f t="shared" si="6"/>
        <v>87253.890000000014</v>
      </c>
    </row>
    <row r="35" spans="1:7" x14ac:dyDescent="0.25">
      <c r="A35" s="84" t="s">
        <v>311</v>
      </c>
      <c r="B35" s="80">
        <v>574138</v>
      </c>
      <c r="C35" s="159">
        <v>-512226</v>
      </c>
      <c r="D35" s="168">
        <v>61912</v>
      </c>
      <c r="E35" s="159">
        <v>39489.47</v>
      </c>
      <c r="F35" s="159">
        <v>39489.47</v>
      </c>
      <c r="G35" s="80">
        <f t="shared" si="6"/>
        <v>22422.53</v>
      </c>
    </row>
    <row r="36" spans="1:7" x14ac:dyDescent="0.25">
      <c r="A36" s="84" t="s">
        <v>312</v>
      </c>
      <c r="B36" s="80">
        <v>278416</v>
      </c>
      <c r="C36" s="159">
        <v>-28400.45</v>
      </c>
      <c r="D36" s="168">
        <v>250015.55</v>
      </c>
      <c r="E36" s="159">
        <v>212900.27</v>
      </c>
      <c r="F36" s="159">
        <v>212900.27</v>
      </c>
      <c r="G36" s="80">
        <f t="shared" si="6"/>
        <v>37115.279999999999</v>
      </c>
    </row>
    <row r="37" spans="1:7" x14ac:dyDescent="0.25">
      <c r="A37" s="84" t="s">
        <v>313</v>
      </c>
      <c r="B37" s="80">
        <v>47002</v>
      </c>
      <c r="C37" s="159">
        <v>4400</v>
      </c>
      <c r="D37" s="168">
        <v>51402</v>
      </c>
      <c r="E37" s="159">
        <v>43671.1</v>
      </c>
      <c r="F37" s="159">
        <v>39390.1</v>
      </c>
      <c r="G37" s="80">
        <f t="shared" si="6"/>
        <v>7730.9000000000015</v>
      </c>
    </row>
    <row r="38" spans="1:7" x14ac:dyDescent="0.25">
      <c r="A38" s="83" t="s">
        <v>314</v>
      </c>
      <c r="B38" s="80">
        <f>SUM(B39:B47)</f>
        <v>2247557</v>
      </c>
      <c r="C38" s="159">
        <f>SUM(C39:C47)</f>
        <v>1171043.53</v>
      </c>
      <c r="D38" s="80">
        <f t="shared" ref="D38:G38" si="7">SUM(D39:D47)</f>
        <v>3418600.5300000003</v>
      </c>
      <c r="E38" s="159">
        <f>SUM(E39:E47)</f>
        <v>2869927.29</v>
      </c>
      <c r="F38" s="159">
        <f>SUM(F39:F47)</f>
        <v>2869927.29</v>
      </c>
      <c r="G38" s="80">
        <f t="shared" si="7"/>
        <v>548673.24000000022</v>
      </c>
    </row>
    <row r="39" spans="1:7" x14ac:dyDescent="0.25">
      <c r="A39" s="84" t="s">
        <v>315</v>
      </c>
      <c r="B39" s="80"/>
      <c r="C39" s="159"/>
      <c r="D39" s="80">
        <v>0</v>
      </c>
      <c r="E39" s="159"/>
      <c r="F39" s="159"/>
      <c r="G39" s="80">
        <f>D39-E39</f>
        <v>0</v>
      </c>
    </row>
    <row r="40" spans="1:7" x14ac:dyDescent="0.25">
      <c r="A40" s="84" t="s">
        <v>316</v>
      </c>
      <c r="B40" s="80"/>
      <c r="C40" s="159"/>
      <c r="D40" s="80">
        <v>0</v>
      </c>
      <c r="E40" s="159"/>
      <c r="F40" s="159"/>
      <c r="G40" s="80">
        <f t="shared" ref="G40:G47" si="8">D40-E40</f>
        <v>0</v>
      </c>
    </row>
    <row r="41" spans="1:7" x14ac:dyDescent="0.25">
      <c r="A41" s="84" t="s">
        <v>317</v>
      </c>
      <c r="B41" s="80"/>
      <c r="C41" s="159"/>
      <c r="D41" s="80">
        <v>0</v>
      </c>
      <c r="E41" s="159"/>
      <c r="F41" s="159"/>
      <c r="G41" s="80">
        <f t="shared" si="8"/>
        <v>0</v>
      </c>
    </row>
    <row r="42" spans="1:7" x14ac:dyDescent="0.25">
      <c r="A42" s="84" t="s">
        <v>318</v>
      </c>
      <c r="B42" s="80">
        <v>2247557</v>
      </c>
      <c r="C42" s="159">
        <v>1171043.53</v>
      </c>
      <c r="D42" s="80">
        <v>3418600.5300000003</v>
      </c>
      <c r="E42" s="171">
        <v>2869927.29</v>
      </c>
      <c r="F42" s="171">
        <v>2869927.29</v>
      </c>
      <c r="G42" s="80">
        <f t="shared" si="8"/>
        <v>548673.24000000022</v>
      </c>
    </row>
    <row r="43" spans="1:7" x14ac:dyDescent="0.25">
      <c r="A43" s="84" t="s">
        <v>319</v>
      </c>
      <c r="B43" s="80"/>
      <c r="C43" s="159"/>
      <c r="D43" s="80">
        <v>0</v>
      </c>
      <c r="E43" s="159"/>
      <c r="F43" s="159"/>
      <c r="G43" s="80">
        <f t="shared" si="8"/>
        <v>0</v>
      </c>
    </row>
    <row r="44" spans="1:7" x14ac:dyDescent="0.25">
      <c r="A44" s="84" t="s">
        <v>320</v>
      </c>
      <c r="B44" s="80"/>
      <c r="C44" s="159"/>
      <c r="D44" s="80">
        <v>0</v>
      </c>
      <c r="E44" s="159"/>
      <c r="F44" s="159"/>
      <c r="G44" s="80">
        <f t="shared" si="8"/>
        <v>0</v>
      </c>
    </row>
    <row r="45" spans="1:7" x14ac:dyDescent="0.25">
      <c r="A45" s="84" t="s">
        <v>321</v>
      </c>
      <c r="B45" s="80"/>
      <c r="C45" s="159"/>
      <c r="D45" s="80">
        <v>0</v>
      </c>
      <c r="E45" s="159"/>
      <c r="F45" s="159"/>
      <c r="G45" s="80">
        <f t="shared" si="8"/>
        <v>0</v>
      </c>
    </row>
    <row r="46" spans="1:7" x14ac:dyDescent="0.25">
      <c r="A46" s="84" t="s">
        <v>322</v>
      </c>
      <c r="B46" s="80"/>
      <c r="C46" s="159"/>
      <c r="D46" s="80">
        <v>0</v>
      </c>
      <c r="E46" s="159"/>
      <c r="F46" s="159"/>
      <c r="G46" s="80">
        <f t="shared" si="8"/>
        <v>0</v>
      </c>
    </row>
    <row r="47" spans="1:7" x14ac:dyDescent="0.25">
      <c r="A47" s="84" t="s">
        <v>323</v>
      </c>
      <c r="B47" s="80"/>
      <c r="C47" s="159"/>
      <c r="D47" s="80">
        <v>0</v>
      </c>
      <c r="E47" s="159"/>
      <c r="F47" s="159"/>
      <c r="G47" s="80">
        <f t="shared" si="8"/>
        <v>0</v>
      </c>
    </row>
    <row r="48" spans="1:7" x14ac:dyDescent="0.25">
      <c r="A48" s="83" t="s">
        <v>324</v>
      </c>
      <c r="B48" s="80">
        <f>SUM(B49:B57)</f>
        <v>40000</v>
      </c>
      <c r="C48" s="159">
        <f>SUM(C49:C57)</f>
        <v>-33880</v>
      </c>
      <c r="D48" s="80">
        <f t="shared" ref="D48:G48" si="9">SUM(D49:D57)</f>
        <v>6120</v>
      </c>
      <c r="E48" s="159">
        <f>SUM(E49:E57)</f>
        <v>6119</v>
      </c>
      <c r="F48" s="159">
        <f>SUM(F49:F57)</f>
        <v>6119</v>
      </c>
      <c r="G48" s="80">
        <f t="shared" si="9"/>
        <v>1</v>
      </c>
    </row>
    <row r="49" spans="1:7" x14ac:dyDescent="0.25">
      <c r="A49" s="84" t="s">
        <v>325</v>
      </c>
      <c r="B49" s="80">
        <v>35000</v>
      </c>
      <c r="C49" s="159">
        <v>-28880</v>
      </c>
      <c r="D49" s="80">
        <v>6120</v>
      </c>
      <c r="E49" s="162">
        <v>6119</v>
      </c>
      <c r="F49" s="162">
        <v>6119</v>
      </c>
      <c r="G49" s="80">
        <f>D49-E49</f>
        <v>1</v>
      </c>
    </row>
    <row r="50" spans="1:7" x14ac:dyDescent="0.25">
      <c r="A50" s="84" t="s">
        <v>326</v>
      </c>
      <c r="B50" s="80">
        <v>5000</v>
      </c>
      <c r="C50" s="159">
        <v>-5000</v>
      </c>
      <c r="D50" s="80">
        <v>0</v>
      </c>
      <c r="E50" s="159">
        <v>0</v>
      </c>
      <c r="F50" s="159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/>
      <c r="C51" s="159"/>
      <c r="D51" s="80">
        <v>0</v>
      </c>
      <c r="E51" s="159"/>
      <c r="F51" s="159"/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159">
        <v>0</v>
      </c>
      <c r="D52" s="80">
        <v>0</v>
      </c>
      <c r="E52" s="159">
        <v>0</v>
      </c>
      <c r="F52" s="159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2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4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4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4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4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4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4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16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18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18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18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18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18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1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1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1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1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1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3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3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3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3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3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3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3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5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5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5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5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5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5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5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7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7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7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7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7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7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7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29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29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29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29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29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29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29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1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3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3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3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3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3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3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5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7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7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7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7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7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7719249</v>
      </c>
      <c r="C159" s="79">
        <f t="shared" ref="C159:G159" si="38">C9+C84</f>
        <v>1082829</v>
      </c>
      <c r="D159" s="79">
        <f t="shared" si="38"/>
        <v>8802078</v>
      </c>
      <c r="E159" s="79">
        <f t="shared" si="38"/>
        <v>7671627.1100000003</v>
      </c>
      <c r="F159" s="79">
        <f t="shared" si="38"/>
        <v>7598243.2999999998</v>
      </c>
      <c r="G159" s="79">
        <f t="shared" si="38"/>
        <v>1130450.8900000001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7719249</v>
      </c>
      <c r="Q2" s="18">
        <f>'Formato 6 a)'!C9</f>
        <v>1082829</v>
      </c>
      <c r="R2" s="18">
        <f>'Formato 6 a)'!D9</f>
        <v>8802078</v>
      </c>
      <c r="S2" s="18">
        <f>'Formato 6 a)'!E9</f>
        <v>7671627.1100000003</v>
      </c>
      <c r="T2" s="18">
        <f>'Formato 6 a)'!F9</f>
        <v>7598243.2999999998</v>
      </c>
      <c r="U2" s="18">
        <f>'Formato 6 a)'!G9</f>
        <v>1130450.8900000001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2013871</v>
      </c>
      <c r="Q3" s="18">
        <f>'Formato 6 a)'!C10</f>
        <v>191257.94</v>
      </c>
      <c r="R3" s="18">
        <f>'Formato 6 a)'!D10</f>
        <v>2205128.94</v>
      </c>
      <c r="S3" s="18">
        <f>'Formato 6 a)'!E10</f>
        <v>1971684.84</v>
      </c>
      <c r="T3" s="18">
        <f>'Formato 6 a)'!F10</f>
        <v>1902582.03</v>
      </c>
      <c r="U3" s="18">
        <f>'Formato 6 a)'!G10</f>
        <v>233444.09999999998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1356642</v>
      </c>
      <c r="Q4" s="18">
        <f>'Formato 6 a)'!C11</f>
        <v>-163973.79</v>
      </c>
      <c r="R4" s="18">
        <f>'Formato 6 a)'!D11</f>
        <v>1192668.21</v>
      </c>
      <c r="S4" s="18">
        <f>'Formato 6 a)'!E11</f>
        <v>1154658.69</v>
      </c>
      <c r="T4" s="18">
        <f>'Formato 6 a)'!F11</f>
        <v>1122503.49</v>
      </c>
      <c r="U4" s="18">
        <f>'Formato 6 a)'!G11</f>
        <v>38009.520000000019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439776</v>
      </c>
      <c r="Q5" s="18">
        <f>'Formato 6 a)'!C12</f>
        <v>104025.73</v>
      </c>
      <c r="R5" s="18">
        <f>'Formato 6 a)'!D12</f>
        <v>543801.73</v>
      </c>
      <c r="S5" s="18">
        <f>'Formato 6 a)'!E12</f>
        <v>454512.27</v>
      </c>
      <c r="T5" s="18">
        <f>'Formato 6 a)'!F12</f>
        <v>417564.66</v>
      </c>
      <c r="U5" s="18">
        <f>'Formato 6 a)'!G12</f>
        <v>89289.459999999963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170254</v>
      </c>
      <c r="Q6" s="18">
        <f>'Formato 6 a)'!C13</f>
        <v>1316</v>
      </c>
      <c r="R6" s="18">
        <f>'Formato 6 a)'!D13</f>
        <v>171570</v>
      </c>
      <c r="S6" s="18">
        <f>'Formato 6 a)'!E13</f>
        <v>110649.58</v>
      </c>
      <c r="T6" s="18">
        <f>'Formato 6 a)'!F13</f>
        <v>110649.58</v>
      </c>
      <c r="U6" s="18">
        <f>'Formato 6 a)'!G13</f>
        <v>60920.42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47199</v>
      </c>
      <c r="Q8" s="18">
        <f>'Formato 6 a)'!C15</f>
        <v>249890</v>
      </c>
      <c r="R8" s="18">
        <f>'Formato 6 a)'!D15</f>
        <v>297089</v>
      </c>
      <c r="S8" s="18">
        <f>'Formato 6 a)'!E15</f>
        <v>251864.3</v>
      </c>
      <c r="T8" s="18">
        <f>'Formato 6 a)'!F15</f>
        <v>251864.3</v>
      </c>
      <c r="U8" s="18">
        <f>'Formato 6 a)'!G15</f>
        <v>45224.700000000012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455693</v>
      </c>
      <c r="Q11" s="18">
        <f>'Formato 6 a)'!C18</f>
        <v>-210032.1</v>
      </c>
      <c r="R11" s="18">
        <f>'Formato 6 a)'!D18</f>
        <v>245660.9</v>
      </c>
      <c r="S11" s="18">
        <f>'Formato 6 a)'!E18</f>
        <v>177257.26</v>
      </c>
      <c r="T11" s="18">
        <f>'Formato 6 a)'!F18</f>
        <v>177257.26</v>
      </c>
      <c r="U11" s="18">
        <f>'Formato 6 a)'!G18</f>
        <v>68403.639999999985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262610</v>
      </c>
      <c r="Q12" s="18">
        <f>'Formato 6 a)'!C19</f>
        <v>-166000.1</v>
      </c>
      <c r="R12" s="18">
        <f>'Formato 6 a)'!D19</f>
        <v>96609.9</v>
      </c>
      <c r="S12" s="18">
        <f>'Formato 6 a)'!E19</f>
        <v>66618.3</v>
      </c>
      <c r="T12" s="18">
        <f>'Formato 6 a)'!F19</f>
        <v>66618.3</v>
      </c>
      <c r="U12" s="18">
        <f>'Formato 6 a)'!G19</f>
        <v>29991.599999999991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3822</v>
      </c>
      <c r="R14" s="18">
        <f>'Formato 6 a)'!D21</f>
        <v>3822</v>
      </c>
      <c r="S14" s="18">
        <f>'Formato 6 a)'!E21</f>
        <v>3822</v>
      </c>
      <c r="T14" s="18">
        <f>'Formato 6 a)'!F21</f>
        <v>3822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149038</v>
      </c>
      <c r="Q17" s="18">
        <f>'Formato 6 a)'!C24</f>
        <v>-15063</v>
      </c>
      <c r="R17" s="18">
        <f>'Formato 6 a)'!D24</f>
        <v>133975</v>
      </c>
      <c r="S17" s="18">
        <f>'Formato 6 a)'!E24</f>
        <v>106816.96000000001</v>
      </c>
      <c r="T17" s="18">
        <f>'Formato 6 a)'!F24</f>
        <v>106816.96000000001</v>
      </c>
      <c r="U17" s="18">
        <f>'Formato 6 a)'!G24</f>
        <v>27158.039999999994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44045</v>
      </c>
      <c r="Q18" s="18">
        <f>'Formato 6 a)'!C25</f>
        <v>-32791</v>
      </c>
      <c r="R18" s="18">
        <f>'Formato 6 a)'!D25</f>
        <v>11254</v>
      </c>
      <c r="S18" s="18">
        <f>'Formato 6 a)'!E25</f>
        <v>0</v>
      </c>
      <c r="T18" s="18">
        <f>'Formato 6 a)'!F25</f>
        <v>0</v>
      </c>
      <c r="U18" s="18">
        <f>'Formato 6 a)'!G25</f>
        <v>11254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2962128</v>
      </c>
      <c r="Q21" s="18">
        <f>'Formato 6 a)'!C28</f>
        <v>-35560.370000000039</v>
      </c>
      <c r="R21" s="18">
        <f>'Formato 6 a)'!D28</f>
        <v>2926567.63</v>
      </c>
      <c r="S21" s="18">
        <f>'Formato 6 a)'!E28</f>
        <v>2646638.7200000002</v>
      </c>
      <c r="T21" s="18">
        <f>'Formato 6 a)'!F28</f>
        <v>2642357.7200000002</v>
      </c>
      <c r="U21" s="18">
        <f>'Formato 6 a)'!G28</f>
        <v>279928.90999999992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82307</v>
      </c>
      <c r="Q22" s="18">
        <f>'Formato 6 a)'!C29</f>
        <v>-30000</v>
      </c>
      <c r="R22" s="18">
        <f>'Formato 6 a)'!D29</f>
        <v>52307</v>
      </c>
      <c r="S22" s="18">
        <f>'Formato 6 a)'!E29</f>
        <v>38923.93</v>
      </c>
      <c r="T22" s="18">
        <f>'Formato 6 a)'!F29</f>
        <v>38923.93</v>
      </c>
      <c r="U22" s="18">
        <f>'Formato 6 a)'!G29</f>
        <v>13383.07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414536</v>
      </c>
      <c r="Q23" s="18">
        <f>'Formato 6 a)'!C30</f>
        <v>755318.97</v>
      </c>
      <c r="R23" s="18">
        <f>'Formato 6 a)'!D30</f>
        <v>1169854.97</v>
      </c>
      <c r="S23" s="18">
        <f>'Formato 6 a)'!E30</f>
        <v>1137943.56</v>
      </c>
      <c r="T23" s="18">
        <f>'Formato 6 a)'!F30</f>
        <v>1137943.56</v>
      </c>
      <c r="U23" s="18">
        <f>'Formato 6 a)'!G30</f>
        <v>31911.409999999916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720100</v>
      </c>
      <c r="Q24" s="18">
        <f>'Formato 6 a)'!C31</f>
        <v>-90812.89</v>
      </c>
      <c r="R24" s="18">
        <f>'Formato 6 a)'!D31</f>
        <v>629287.11</v>
      </c>
      <c r="S24" s="18">
        <f>'Formato 6 a)'!E31</f>
        <v>608465.4</v>
      </c>
      <c r="T24" s="18">
        <f>'Formato 6 a)'!F31</f>
        <v>608465.4</v>
      </c>
      <c r="U24" s="18">
        <f>'Formato 6 a)'!G31</f>
        <v>20821.709999999963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32840</v>
      </c>
      <c r="Q25" s="18">
        <f>'Formato 6 a)'!C32</f>
        <v>10663</v>
      </c>
      <c r="R25" s="18">
        <f>'Formato 6 a)'!D32</f>
        <v>43503</v>
      </c>
      <c r="S25" s="18">
        <f>'Formato 6 a)'!E32</f>
        <v>43328.88</v>
      </c>
      <c r="T25" s="18">
        <f>'Formato 6 a)'!F32</f>
        <v>43328.88</v>
      </c>
      <c r="U25" s="18">
        <f>'Formato 6 a)'!G32</f>
        <v>174.12000000000262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133419</v>
      </c>
      <c r="Q26" s="18">
        <f>'Formato 6 a)'!C33</f>
        <v>-28997</v>
      </c>
      <c r="R26" s="18">
        <f>'Formato 6 a)'!D33</f>
        <v>104422</v>
      </c>
      <c r="S26" s="18">
        <f>'Formato 6 a)'!E33</f>
        <v>45306</v>
      </c>
      <c r="T26" s="18">
        <f>'Formato 6 a)'!F33</f>
        <v>45306</v>
      </c>
      <c r="U26" s="18">
        <f>'Formato 6 a)'!G33</f>
        <v>59116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679370</v>
      </c>
      <c r="Q27" s="18">
        <f>'Formato 6 a)'!C34</f>
        <v>-115506</v>
      </c>
      <c r="R27" s="18">
        <f>'Formato 6 a)'!D34</f>
        <v>563864</v>
      </c>
      <c r="S27" s="18">
        <f>'Formato 6 a)'!E34</f>
        <v>476610.11</v>
      </c>
      <c r="T27" s="18">
        <f>'Formato 6 a)'!F34</f>
        <v>476610.11</v>
      </c>
      <c r="U27" s="18">
        <f>'Formato 6 a)'!G34</f>
        <v>87253.890000000014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574138</v>
      </c>
      <c r="Q28" s="18">
        <f>'Formato 6 a)'!C35</f>
        <v>-512226</v>
      </c>
      <c r="R28" s="18">
        <f>'Formato 6 a)'!D35</f>
        <v>61912</v>
      </c>
      <c r="S28" s="18">
        <f>'Formato 6 a)'!E35</f>
        <v>39489.47</v>
      </c>
      <c r="T28" s="18">
        <f>'Formato 6 a)'!F35</f>
        <v>39489.47</v>
      </c>
      <c r="U28" s="18">
        <f>'Formato 6 a)'!G35</f>
        <v>22422.53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278416</v>
      </c>
      <c r="Q29" s="18">
        <f>'Formato 6 a)'!C36</f>
        <v>-28400.45</v>
      </c>
      <c r="R29" s="18">
        <f>'Formato 6 a)'!D36</f>
        <v>250015.55</v>
      </c>
      <c r="S29" s="18">
        <f>'Formato 6 a)'!E36</f>
        <v>212900.27</v>
      </c>
      <c r="T29" s="18">
        <f>'Formato 6 a)'!F36</f>
        <v>212900.27</v>
      </c>
      <c r="U29" s="18">
        <f>'Formato 6 a)'!G36</f>
        <v>37115.279999999999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47002</v>
      </c>
      <c r="Q30" s="18">
        <f>'Formato 6 a)'!C37</f>
        <v>4400</v>
      </c>
      <c r="R30" s="18">
        <f>'Formato 6 a)'!D37</f>
        <v>51402</v>
      </c>
      <c r="S30" s="18">
        <f>'Formato 6 a)'!E37</f>
        <v>43671.1</v>
      </c>
      <c r="T30" s="18">
        <f>'Formato 6 a)'!F37</f>
        <v>39390.1</v>
      </c>
      <c r="U30" s="18">
        <f>'Formato 6 a)'!G37</f>
        <v>7730.9000000000015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2247557</v>
      </c>
      <c r="Q31" s="18">
        <f>'Formato 6 a)'!C38</f>
        <v>1171043.53</v>
      </c>
      <c r="R31" s="18">
        <f>'Formato 6 a)'!D38</f>
        <v>3418600.5300000003</v>
      </c>
      <c r="S31" s="18">
        <f>'Formato 6 a)'!E38</f>
        <v>2869927.29</v>
      </c>
      <c r="T31" s="18">
        <f>'Formato 6 a)'!F38</f>
        <v>2869927.29</v>
      </c>
      <c r="U31" s="18">
        <f>'Formato 6 a)'!G38</f>
        <v>548673.24000000022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2247557</v>
      </c>
      <c r="Q35" s="18">
        <f>'Formato 6 a)'!C42</f>
        <v>1171043.53</v>
      </c>
      <c r="R35" s="18">
        <f>'Formato 6 a)'!D42</f>
        <v>3418600.5300000003</v>
      </c>
      <c r="S35" s="18">
        <f>'Formato 6 a)'!E42</f>
        <v>2869927.29</v>
      </c>
      <c r="T35" s="18">
        <f>'Formato 6 a)'!F42</f>
        <v>2869927.29</v>
      </c>
      <c r="U35" s="18">
        <f>'Formato 6 a)'!G42</f>
        <v>548673.24000000022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40000</v>
      </c>
      <c r="Q41" s="18">
        <f>'Formato 6 a)'!C48</f>
        <v>-33880</v>
      </c>
      <c r="R41" s="18">
        <f>'Formato 6 a)'!D48</f>
        <v>6120</v>
      </c>
      <c r="S41" s="18">
        <f>'Formato 6 a)'!E48</f>
        <v>6119</v>
      </c>
      <c r="T41" s="18">
        <f>'Formato 6 a)'!F48</f>
        <v>6119</v>
      </c>
      <c r="U41" s="18">
        <f>'Formato 6 a)'!G48</f>
        <v>1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35000</v>
      </c>
      <c r="Q42" s="18">
        <f>'Formato 6 a)'!C49</f>
        <v>-28880</v>
      </c>
      <c r="R42" s="18">
        <f>'Formato 6 a)'!D49</f>
        <v>6120</v>
      </c>
      <c r="S42" s="18">
        <f>'Formato 6 a)'!E49</f>
        <v>6119</v>
      </c>
      <c r="T42" s="18">
        <f>'Formato 6 a)'!F49</f>
        <v>6119</v>
      </c>
      <c r="U42" s="18">
        <f>'Formato 6 a)'!G49</f>
        <v>1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5000</v>
      </c>
      <c r="Q43" s="18">
        <f>'Formato 6 a)'!C50</f>
        <v>-5000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7719249</v>
      </c>
      <c r="Q150">
        <f>'Formato 6 a)'!C159</f>
        <v>1082829</v>
      </c>
      <c r="R150">
        <f>'Formato 6 a)'!D159</f>
        <v>8802078</v>
      </c>
      <c r="S150">
        <f>'Formato 6 a)'!E159</f>
        <v>7671627.1100000003</v>
      </c>
      <c r="T150">
        <f>'Formato 6 a)'!F159</f>
        <v>7598243.2999999998</v>
      </c>
      <c r="U150">
        <f>'Formato 6 a)'!G159</f>
        <v>1130450.8900000001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2"/>
  <sheetViews>
    <sheetView showGridLines="0" topLeftCell="A7" zoomScale="90" zoomScaleNormal="90" workbookViewId="0">
      <selection activeCell="D17" sqref="D1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96" t="s">
        <v>3290</v>
      </c>
      <c r="B1" s="196"/>
      <c r="C1" s="196"/>
      <c r="D1" s="196"/>
      <c r="E1" s="196"/>
      <c r="F1" s="196"/>
      <c r="G1" s="196"/>
    </row>
    <row r="2" spans="1:7" ht="14.25" x14ac:dyDescent="0.45">
      <c r="A2" s="177" t="str">
        <f>ENTE_PUBLICO_A</f>
        <v>INSTITUTO MUNICIPAL DE ATENCION A LA JUVENTUD DE SAN MIGUEL DE ALLENDE, GTO, Gobierno del Estado de Guanajuato (a)</v>
      </c>
      <c r="B2" s="178"/>
      <c r="C2" s="178"/>
      <c r="D2" s="178"/>
      <c r="E2" s="178"/>
      <c r="F2" s="178"/>
      <c r="G2" s="179"/>
    </row>
    <row r="3" spans="1:7" x14ac:dyDescent="0.25">
      <c r="A3" s="180" t="s">
        <v>277</v>
      </c>
      <c r="B3" s="181"/>
      <c r="C3" s="181"/>
      <c r="D3" s="181"/>
      <c r="E3" s="181"/>
      <c r="F3" s="181"/>
      <c r="G3" s="182"/>
    </row>
    <row r="4" spans="1:7" x14ac:dyDescent="0.25">
      <c r="A4" s="180" t="s">
        <v>431</v>
      </c>
      <c r="B4" s="181"/>
      <c r="C4" s="181"/>
      <c r="D4" s="181"/>
      <c r="E4" s="181"/>
      <c r="F4" s="181"/>
      <c r="G4" s="182"/>
    </row>
    <row r="5" spans="1:7" ht="14.25" x14ac:dyDescent="0.45">
      <c r="A5" s="183" t="str">
        <f>TRIMESTRE</f>
        <v>Del 1 de enero al 31 de diciembre de 2021 (b)</v>
      </c>
      <c r="B5" s="184"/>
      <c r="C5" s="184"/>
      <c r="D5" s="184"/>
      <c r="E5" s="184"/>
      <c r="F5" s="184"/>
      <c r="G5" s="185"/>
    </row>
    <row r="6" spans="1:7" ht="14.25" x14ac:dyDescent="0.45">
      <c r="A6" s="186" t="s">
        <v>118</v>
      </c>
      <c r="B6" s="187"/>
      <c r="C6" s="187"/>
      <c r="D6" s="187"/>
      <c r="E6" s="187"/>
      <c r="F6" s="187"/>
      <c r="G6" s="188"/>
    </row>
    <row r="7" spans="1:7" x14ac:dyDescent="0.25">
      <c r="A7" s="192" t="s">
        <v>0</v>
      </c>
      <c r="B7" s="194" t="s">
        <v>279</v>
      </c>
      <c r="C7" s="194"/>
      <c r="D7" s="194"/>
      <c r="E7" s="194"/>
      <c r="F7" s="194"/>
      <c r="G7" s="198" t="s">
        <v>280</v>
      </c>
    </row>
    <row r="8" spans="1:7" ht="30" x14ac:dyDescent="0.25">
      <c r="A8" s="193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97"/>
    </row>
    <row r="9" spans="1:7" x14ac:dyDescent="0.25">
      <c r="A9" s="52" t="s">
        <v>440</v>
      </c>
      <c r="B9" s="59">
        <f>SUM(B10:GASTO_NE_FIN_01)</f>
        <v>7719249</v>
      </c>
      <c r="C9" s="59">
        <f>SUM(C10:GASTO_NE_FIN_02)</f>
        <v>1082829</v>
      </c>
      <c r="D9" s="59">
        <f>SUM(D10:GASTO_NE_FIN_03)</f>
        <v>8802078</v>
      </c>
      <c r="E9" s="59">
        <f>SUM(E10:GASTO_NE_FIN_04)</f>
        <v>7671627.1100000003</v>
      </c>
      <c r="F9" s="59">
        <f>SUM(F10:GASTO_NE_FIN_05)</f>
        <v>7598243.2999999998</v>
      </c>
      <c r="G9" s="59">
        <f>SUM(G10:GASTO_NE_FIN_06)</f>
        <v>1130450.8899999997</v>
      </c>
    </row>
    <row r="10" spans="1:7" s="24" customFormat="1" x14ac:dyDescent="0.25">
      <c r="A10" s="149">
        <v>3112</v>
      </c>
      <c r="B10" s="150">
        <v>7719249</v>
      </c>
      <c r="C10" s="150">
        <v>0</v>
      </c>
      <c r="D10" s="151">
        <f>B10+C10</f>
        <v>7719249</v>
      </c>
      <c r="E10" s="150">
        <v>7671627.1100000003</v>
      </c>
      <c r="F10" s="150">
        <v>7598243.2999999998</v>
      </c>
      <c r="G10" s="77">
        <f>D10-E10</f>
        <v>47621.889999999665</v>
      </c>
    </row>
    <row r="11" spans="1:7" s="24" customFormat="1" x14ac:dyDescent="0.25">
      <c r="A11" s="149">
        <v>3112</v>
      </c>
      <c r="B11" s="150">
        <v>0</v>
      </c>
      <c r="C11" s="150">
        <v>1082829</v>
      </c>
      <c r="D11" s="151">
        <f>B11+C11</f>
        <v>1082829</v>
      </c>
      <c r="E11" s="150"/>
      <c r="F11" s="150"/>
      <c r="G11" s="77">
        <f>D11-E11</f>
        <v>1082829</v>
      </c>
    </row>
    <row r="12" spans="1:7" s="24" customFormat="1" ht="14.25" x14ac:dyDescent="0.45">
      <c r="A12" s="144" t="s">
        <v>433</v>
      </c>
      <c r="B12" s="60"/>
      <c r="C12" s="60"/>
      <c r="D12" s="60"/>
      <c r="E12" s="60"/>
      <c r="F12" s="60"/>
      <c r="G12" s="77">
        <f t="shared" ref="G12:G18" si="0">D12-E12</f>
        <v>0</v>
      </c>
    </row>
    <row r="13" spans="1:7" s="24" customFormat="1" ht="14.25" x14ac:dyDescent="0.45">
      <c r="A13" s="144" t="s">
        <v>434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435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436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437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438</v>
      </c>
      <c r="B17" s="60"/>
      <c r="C17" s="60"/>
      <c r="D17" s="60"/>
      <c r="E17" s="60"/>
      <c r="F17" s="60"/>
      <c r="G17" s="77">
        <f t="shared" si="0"/>
        <v>0</v>
      </c>
    </row>
    <row r="18" spans="1:7" s="24" customFormat="1" ht="14.25" x14ac:dyDescent="0.45">
      <c r="A18" s="144" t="s">
        <v>439</v>
      </c>
      <c r="B18" s="60"/>
      <c r="C18" s="60"/>
      <c r="D18" s="60"/>
      <c r="E18" s="60"/>
      <c r="F18" s="60"/>
      <c r="G18" s="77">
        <f t="shared" si="0"/>
        <v>0</v>
      </c>
    </row>
    <row r="19" spans="1:7" ht="14.25" x14ac:dyDescent="0.45">
      <c r="A19" s="76" t="s">
        <v>686</v>
      </c>
      <c r="B19" s="54"/>
      <c r="C19" s="54"/>
      <c r="D19" s="54"/>
      <c r="E19" s="54"/>
      <c r="F19" s="54"/>
      <c r="G19" s="54"/>
    </row>
    <row r="20" spans="1:7" s="24" customFormat="1" ht="14.25" x14ac:dyDescent="0.45">
      <c r="A20" s="55" t="s">
        <v>441</v>
      </c>
      <c r="B20" s="61">
        <f>SUM(B21:GASTO_E_FIN_01)</f>
        <v>0</v>
      </c>
      <c r="C20" s="61">
        <f>SUM(C21:GASTO_E_FIN_02)</f>
        <v>0</v>
      </c>
      <c r="D20" s="61">
        <f>SUM(D21:GASTO_E_FIN_03)</f>
        <v>0</v>
      </c>
      <c r="E20" s="61">
        <f>SUM(E21:GASTO_E_FIN_04)</f>
        <v>0</v>
      </c>
      <c r="F20" s="61">
        <f>SUM(F21:GASTO_E_FIN_05)</f>
        <v>0</v>
      </c>
      <c r="G20" s="61">
        <f>SUM(G21:GASTO_E_FIN_06)</f>
        <v>0</v>
      </c>
    </row>
    <row r="21" spans="1:7" s="24" customFormat="1" ht="14.25" x14ac:dyDescent="0.45">
      <c r="A21" s="144" t="s">
        <v>432</v>
      </c>
      <c r="B21" s="60"/>
      <c r="C21" s="60"/>
      <c r="D21" s="60"/>
      <c r="E21" s="60"/>
      <c r="F21" s="60"/>
      <c r="G21" s="60">
        <f>D21-E21</f>
        <v>0</v>
      </c>
    </row>
    <row r="22" spans="1:7" s="24" customFormat="1" ht="14.25" x14ac:dyDescent="0.45">
      <c r="A22" s="144" t="s">
        <v>433</v>
      </c>
      <c r="B22" s="60"/>
      <c r="C22" s="60"/>
      <c r="D22" s="60"/>
      <c r="E22" s="60"/>
      <c r="F22" s="60"/>
      <c r="G22" s="60">
        <f t="shared" ref="G22:G28" si="1">D22-E22</f>
        <v>0</v>
      </c>
    </row>
    <row r="23" spans="1:7" s="24" customFormat="1" ht="14.25" x14ac:dyDescent="0.45">
      <c r="A23" s="144" t="s">
        <v>434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ht="14.25" x14ac:dyDescent="0.45">
      <c r="A24" s="144" t="s">
        <v>435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ht="14.25" x14ac:dyDescent="0.45">
      <c r="A25" s="144" t="s">
        <v>436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ht="14.25" x14ac:dyDescent="0.45">
      <c r="A26" s="144" t="s">
        <v>437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ht="14.25" x14ac:dyDescent="0.45">
      <c r="A27" s="144" t="s">
        <v>438</v>
      </c>
      <c r="B27" s="60"/>
      <c r="C27" s="60"/>
      <c r="D27" s="60"/>
      <c r="E27" s="60"/>
      <c r="F27" s="60"/>
      <c r="G27" s="60">
        <f t="shared" si="1"/>
        <v>0</v>
      </c>
    </row>
    <row r="28" spans="1:7" s="24" customFormat="1" ht="14.25" x14ac:dyDescent="0.45">
      <c r="A28" s="144" t="s">
        <v>439</v>
      </c>
      <c r="B28" s="60"/>
      <c r="C28" s="60"/>
      <c r="D28" s="60"/>
      <c r="E28" s="60"/>
      <c r="F28" s="60"/>
      <c r="G28" s="60">
        <f t="shared" si="1"/>
        <v>0</v>
      </c>
    </row>
    <row r="29" spans="1:7" ht="14.25" x14ac:dyDescent="0.45">
      <c r="A29" s="76" t="s">
        <v>686</v>
      </c>
      <c r="B29" s="54"/>
      <c r="C29" s="54"/>
      <c r="D29" s="54"/>
      <c r="E29" s="54"/>
      <c r="F29" s="54"/>
      <c r="G29" s="54"/>
    </row>
    <row r="30" spans="1:7" x14ac:dyDescent="0.25">
      <c r="A30" s="55" t="s">
        <v>360</v>
      </c>
      <c r="B30" s="61">
        <f>GASTO_NE_T1+GASTO_E_T1</f>
        <v>7719249</v>
      </c>
      <c r="C30" s="61">
        <f>GASTO_NE_T2+GASTO_E_T2</f>
        <v>1082829</v>
      </c>
      <c r="D30" s="61">
        <f>GASTO_NE_T3+GASTO_E_T3</f>
        <v>8802078</v>
      </c>
      <c r="E30" s="61">
        <f>GASTO_NE_T4+GASTO_E_T4</f>
        <v>7671627.1100000003</v>
      </c>
      <c r="F30" s="61">
        <f>GASTO_NE_T5+GASTO_E_T5</f>
        <v>7598243.2999999998</v>
      </c>
      <c r="G30" s="61">
        <f>GASTO_NE_T6+GASTO_E_T6</f>
        <v>1130450.8899999997</v>
      </c>
    </row>
    <row r="31" spans="1:7" x14ac:dyDescent="0.25">
      <c r="A31" s="58"/>
      <c r="B31" s="65"/>
      <c r="C31" s="65"/>
      <c r="D31" s="65"/>
      <c r="E31" s="65"/>
      <c r="F31" s="65"/>
      <c r="G31" s="78"/>
    </row>
    <row r="32" spans="1:7" ht="14.25" hidden="1" x14ac:dyDescent="0.45">
      <c r="A32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30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7719249</v>
      </c>
      <c r="Q2" s="18">
        <f>GASTO_NE_T2</f>
        <v>1082829</v>
      </c>
      <c r="R2" s="18">
        <f>GASTO_NE_T3</f>
        <v>8802078</v>
      </c>
      <c r="S2" s="18">
        <f>GASTO_NE_T4</f>
        <v>7671627.1100000003</v>
      </c>
      <c r="T2" s="18">
        <f>GASTO_NE_T5</f>
        <v>7598243.2999999998</v>
      </c>
      <c r="U2" s="18">
        <f>GASTO_NE_T6</f>
        <v>1130450.8899999997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7719249</v>
      </c>
      <c r="Q4" s="18">
        <f>TOTAL_E_T2</f>
        <v>1082829</v>
      </c>
      <c r="R4" s="18">
        <f>TOTAL_E_T3</f>
        <v>8802078</v>
      </c>
      <c r="S4" s="18">
        <f>TOTAL_E_T4</f>
        <v>7671627.1100000003</v>
      </c>
      <c r="T4" s="18">
        <f>TOTAL_E_T5</f>
        <v>7598243.2999999998</v>
      </c>
      <c r="U4" s="18">
        <f>TOTAL_E_T6</f>
        <v>1130450.8899999997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8" zoomScale="90" zoomScaleNormal="90" workbookViewId="0">
      <selection activeCell="E26" sqref="E26:F2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02" t="s">
        <v>3289</v>
      </c>
      <c r="B1" s="203"/>
      <c r="C1" s="203"/>
      <c r="D1" s="203"/>
      <c r="E1" s="203"/>
      <c r="F1" s="203"/>
      <c r="G1" s="203"/>
    </row>
    <row r="2" spans="1:7" x14ac:dyDescent="0.25">
      <c r="A2" s="177" t="str">
        <f>ENTE_PUBLICO_A</f>
        <v>INSTITUTO MUNICIPAL DE ATENCION A LA JUVENTUD DE SAN MIGUEL DE ALLENDE, GTO, Gobierno del Estado de Guanajuato (a)</v>
      </c>
      <c r="B2" s="178"/>
      <c r="C2" s="178"/>
      <c r="D2" s="178"/>
      <c r="E2" s="178"/>
      <c r="F2" s="178"/>
      <c r="G2" s="179"/>
    </row>
    <row r="3" spans="1:7" x14ac:dyDescent="0.25">
      <c r="A3" s="180" t="s">
        <v>396</v>
      </c>
      <c r="B3" s="181"/>
      <c r="C3" s="181"/>
      <c r="D3" s="181"/>
      <c r="E3" s="181"/>
      <c r="F3" s="181"/>
      <c r="G3" s="182"/>
    </row>
    <row r="4" spans="1:7" x14ac:dyDescent="0.25">
      <c r="A4" s="180" t="s">
        <v>397</v>
      </c>
      <c r="B4" s="181"/>
      <c r="C4" s="181"/>
      <c r="D4" s="181"/>
      <c r="E4" s="181"/>
      <c r="F4" s="181"/>
      <c r="G4" s="182"/>
    </row>
    <row r="5" spans="1:7" x14ac:dyDescent="0.25">
      <c r="A5" s="183" t="str">
        <f>TRIMESTRE</f>
        <v>Del 1 de enero al 31 de diciembre de 2021 (b)</v>
      </c>
      <c r="B5" s="184"/>
      <c r="C5" s="184"/>
      <c r="D5" s="184"/>
      <c r="E5" s="184"/>
      <c r="F5" s="184"/>
      <c r="G5" s="185"/>
    </row>
    <row r="6" spans="1:7" x14ac:dyDescent="0.25">
      <c r="A6" s="186" t="s">
        <v>118</v>
      </c>
      <c r="B6" s="187"/>
      <c r="C6" s="187"/>
      <c r="D6" s="187"/>
      <c r="E6" s="187"/>
      <c r="F6" s="187"/>
      <c r="G6" s="188"/>
    </row>
    <row r="7" spans="1:7" x14ac:dyDescent="0.25">
      <c r="A7" s="181" t="s">
        <v>0</v>
      </c>
      <c r="B7" s="186" t="s">
        <v>279</v>
      </c>
      <c r="C7" s="187"/>
      <c r="D7" s="187"/>
      <c r="E7" s="187"/>
      <c r="F7" s="188"/>
      <c r="G7" s="198" t="s">
        <v>3286</v>
      </c>
    </row>
    <row r="8" spans="1:7" ht="30.75" customHeight="1" x14ac:dyDescent="0.25">
      <c r="A8" s="181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97"/>
    </row>
    <row r="9" spans="1:7" x14ac:dyDescent="0.25">
      <c r="A9" s="52" t="s">
        <v>363</v>
      </c>
      <c r="B9" s="70">
        <f>SUM(B10,B19,B27,B37)</f>
        <v>7719249</v>
      </c>
      <c r="C9" s="70">
        <f t="shared" ref="C9:G9" si="0">SUM(C10,C19,C27,C37)</f>
        <v>1082829</v>
      </c>
      <c r="D9" s="70">
        <f t="shared" si="0"/>
        <v>8802078</v>
      </c>
      <c r="E9" s="70">
        <f t="shared" si="0"/>
        <v>7671627.1100000003</v>
      </c>
      <c r="F9" s="70">
        <f t="shared" si="0"/>
        <v>7598243.2999999998</v>
      </c>
      <c r="G9" s="70">
        <f t="shared" si="0"/>
        <v>1130450.8899999997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x14ac:dyDescent="0.2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x14ac:dyDescent="0.2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x14ac:dyDescent="0.2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x14ac:dyDescent="0.2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x14ac:dyDescent="0.25">
      <c r="A19" s="53" t="s">
        <v>373</v>
      </c>
      <c r="B19" s="71">
        <f>SUM(B20:B26)</f>
        <v>7719249</v>
      </c>
      <c r="C19" s="71">
        <f t="shared" ref="C19:F19" si="3">SUM(C20:C26)</f>
        <v>1082829</v>
      </c>
      <c r="D19" s="71">
        <f t="shared" si="3"/>
        <v>8802078</v>
      </c>
      <c r="E19" s="71">
        <f t="shared" si="3"/>
        <v>7671627.1100000003</v>
      </c>
      <c r="F19" s="71">
        <f t="shared" si="3"/>
        <v>7598243.2999999998</v>
      </c>
      <c r="G19" s="71">
        <f>SUM(G20:G26)</f>
        <v>1130450.8899999997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x14ac:dyDescent="0.25">
      <c r="A21" s="63" t="s">
        <v>375</v>
      </c>
      <c r="B21" s="71"/>
      <c r="C21" s="71"/>
      <c r="D21" s="71"/>
      <c r="E21" s="71"/>
      <c r="F21" s="71"/>
      <c r="G21" s="72">
        <f t="shared" ref="G21:G25" si="4">D21-E21</f>
        <v>0</v>
      </c>
    </row>
    <row r="22" spans="1:7" x14ac:dyDescent="0.2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152">
        <v>7719249</v>
      </c>
      <c r="C26" s="152">
        <v>1082829</v>
      </c>
      <c r="D26" s="153">
        <f t="shared" ref="D26" si="5">B26+C26</f>
        <v>8802078</v>
      </c>
      <c r="E26" s="172">
        <v>7671627.1100000003</v>
      </c>
      <c r="F26" s="172">
        <v>7598243.2999999998</v>
      </c>
      <c r="G26" s="160">
        <f>D26-E26</f>
        <v>1130450.8899999997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6">SUM(C28:C36)</f>
        <v>0</v>
      </c>
      <c r="D27" s="71">
        <f t="shared" si="6"/>
        <v>0</v>
      </c>
      <c r="E27" s="71">
        <f t="shared" si="6"/>
        <v>0</v>
      </c>
      <c r="F27" s="71">
        <f t="shared" si="6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7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7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7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7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7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7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7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7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8">SUM(C38:C41)</f>
        <v>0</v>
      </c>
      <c r="D37" s="71">
        <f t="shared" si="8"/>
        <v>0</v>
      </c>
      <c r="E37" s="71">
        <f t="shared" si="8"/>
        <v>0</v>
      </c>
      <c r="F37" s="71">
        <f t="shared" si="8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9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9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9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10">SUM(C44,C53,C61,C71)</f>
        <v>0</v>
      </c>
      <c r="D43" s="73">
        <f t="shared" si="10"/>
        <v>0</v>
      </c>
      <c r="E43" s="73">
        <f t="shared" si="10"/>
        <v>0</v>
      </c>
      <c r="F43" s="73">
        <f t="shared" si="10"/>
        <v>0</v>
      </c>
      <c r="G43" s="73">
        <f t="shared" si="10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1">SUM(C45:C52)</f>
        <v>0</v>
      </c>
      <c r="D44" s="72">
        <f t="shared" si="11"/>
        <v>0</v>
      </c>
      <c r="E44" s="72">
        <f t="shared" si="11"/>
        <v>0</v>
      </c>
      <c r="F44" s="72">
        <f t="shared" si="11"/>
        <v>0</v>
      </c>
      <c r="G44" s="72">
        <f t="shared" si="11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2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2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2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2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2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2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2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3">SUM(C54:C60)</f>
        <v>0</v>
      </c>
      <c r="D53" s="71">
        <f t="shared" si="13"/>
        <v>0</v>
      </c>
      <c r="E53" s="71">
        <f t="shared" si="13"/>
        <v>0</v>
      </c>
      <c r="F53" s="71">
        <f t="shared" si="13"/>
        <v>0</v>
      </c>
      <c r="G53" s="71">
        <f t="shared" si="13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4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4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4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4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4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4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5">SUM(C62:C70)</f>
        <v>0</v>
      </c>
      <c r="D61" s="71">
        <f t="shared" si="15"/>
        <v>0</v>
      </c>
      <c r="E61" s="71">
        <f t="shared" si="15"/>
        <v>0</v>
      </c>
      <c r="F61" s="71">
        <f t="shared" si="15"/>
        <v>0</v>
      </c>
      <c r="G61" s="71">
        <f t="shared" si="15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6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6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6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6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6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6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6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6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7">SUM(C72:C75)</f>
        <v>0</v>
      </c>
      <c r="D71" s="74">
        <f t="shared" si="17"/>
        <v>0</v>
      </c>
      <c r="E71" s="74">
        <f t="shared" si="17"/>
        <v>0</v>
      </c>
      <c r="F71" s="74">
        <f t="shared" si="17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8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8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8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7719249</v>
      </c>
      <c r="C77" s="73">
        <f t="shared" ref="C77:F77" si="19">C43+C9</f>
        <v>1082829</v>
      </c>
      <c r="D77" s="73">
        <f t="shared" si="19"/>
        <v>8802078</v>
      </c>
      <c r="E77" s="73">
        <f t="shared" si="19"/>
        <v>7671627.1100000003</v>
      </c>
      <c r="F77" s="73">
        <f t="shared" si="19"/>
        <v>7598243.2999999998</v>
      </c>
      <c r="G77" s="73">
        <f>G43+G9</f>
        <v>1130450.8899999997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7719249</v>
      </c>
      <c r="Q2" s="18">
        <f>'Formato 6 c)'!C9</f>
        <v>1082829</v>
      </c>
      <c r="R2" s="18">
        <f>'Formato 6 c)'!D9</f>
        <v>8802078</v>
      </c>
      <c r="S2" s="18">
        <f>'Formato 6 c)'!E9</f>
        <v>7671627.1100000003</v>
      </c>
      <c r="T2" s="18">
        <f>'Formato 6 c)'!F9</f>
        <v>7598243.2999999998</v>
      </c>
      <c r="U2" s="18">
        <f>'Formato 6 c)'!G9</f>
        <v>1130450.8899999997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7719249</v>
      </c>
      <c r="Q12" s="18">
        <f>'Formato 6 c)'!C19</f>
        <v>1082829</v>
      </c>
      <c r="R12" s="18">
        <f>'Formato 6 c)'!D19</f>
        <v>8802078</v>
      </c>
      <c r="S12" s="18">
        <f>'Formato 6 c)'!E19</f>
        <v>7671627.1100000003</v>
      </c>
      <c r="T12" s="18">
        <f>'Formato 6 c)'!F19</f>
        <v>7598243.2999999998</v>
      </c>
      <c r="U12" s="18">
        <f>'Formato 6 c)'!G19</f>
        <v>1130450.8899999997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7719249</v>
      </c>
      <c r="Q19" s="18">
        <f>'Formato 6 c)'!C26</f>
        <v>1082829</v>
      </c>
      <c r="R19" s="18">
        <f>'Formato 6 c)'!D26</f>
        <v>8802078</v>
      </c>
      <c r="S19" s="18">
        <f>'Formato 6 c)'!E26</f>
        <v>7671627.1100000003</v>
      </c>
      <c r="T19" s="18">
        <f>'Formato 6 c)'!F26</f>
        <v>7598243.2999999998</v>
      </c>
      <c r="U19" s="18">
        <f>'Formato 6 c)'!G26</f>
        <v>1130450.8899999997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7719249</v>
      </c>
      <c r="Q68" s="18">
        <f>'Formato 6 c)'!C77</f>
        <v>1082829</v>
      </c>
      <c r="R68" s="18">
        <f>'Formato 6 c)'!D77</f>
        <v>8802078</v>
      </c>
      <c r="S68" s="18">
        <f>'Formato 6 c)'!E77</f>
        <v>7671627.1100000003</v>
      </c>
      <c r="T68" s="18">
        <f>'Formato 6 c)'!F77</f>
        <v>7598243.2999999998</v>
      </c>
      <c r="U68" s="18">
        <f>'Formato 6 c)'!G77</f>
        <v>1130450.8899999997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ATENCION A LA JUVENTUD DE SAN MIGUEL DE ALLENDE, GTO, Gobierno del Estado de Guanajuato</v>
      </c>
    </row>
    <row r="7" spans="2:3" ht="14.25" x14ac:dyDescent="0.45">
      <c r="C7" t="str">
        <f>CONCATENATE(ENTE_PUBLICO," (a)")</f>
        <v>INSTITUTO MUNICIPAL DE ATENCION A LA JUVENTUD DE SAN MIGUEL DE ALLENDE, GTO,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1160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Miguel de Allende,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7" zoomScale="90" zoomScaleNormal="90" workbookViewId="0">
      <selection activeCell="D11" sqref="D1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96" t="s">
        <v>3287</v>
      </c>
      <c r="B1" s="195"/>
      <c r="C1" s="195"/>
      <c r="D1" s="195"/>
      <c r="E1" s="195"/>
      <c r="F1" s="195"/>
      <c r="G1" s="195"/>
    </row>
    <row r="2" spans="1:7" ht="14.25" x14ac:dyDescent="0.45">
      <c r="A2" s="177" t="str">
        <f>ENTE_PUBLICO_A</f>
        <v>INSTITUTO MUNICIPAL DE ATENCION A LA JUVENTUD DE SAN MIGUEL DE ALLENDE, GTO, Gobierno del Estado de Guanajuato (a)</v>
      </c>
      <c r="B2" s="178"/>
      <c r="C2" s="178"/>
      <c r="D2" s="178"/>
      <c r="E2" s="178"/>
      <c r="F2" s="178"/>
      <c r="G2" s="179"/>
    </row>
    <row r="3" spans="1:7" x14ac:dyDescent="0.25">
      <c r="A3" s="183" t="s">
        <v>277</v>
      </c>
      <c r="B3" s="184"/>
      <c r="C3" s="184"/>
      <c r="D3" s="184"/>
      <c r="E3" s="184"/>
      <c r="F3" s="184"/>
      <c r="G3" s="185"/>
    </row>
    <row r="4" spans="1:7" x14ac:dyDescent="0.25">
      <c r="A4" s="183" t="s">
        <v>399</v>
      </c>
      <c r="B4" s="184"/>
      <c r="C4" s="184"/>
      <c r="D4" s="184"/>
      <c r="E4" s="184"/>
      <c r="F4" s="184"/>
      <c r="G4" s="185"/>
    </row>
    <row r="5" spans="1:7" ht="14.25" x14ac:dyDescent="0.45">
      <c r="A5" s="183" t="str">
        <f>TRIMESTRE</f>
        <v>Del 1 de enero al 31 de diciembre de 2021 (b)</v>
      </c>
      <c r="B5" s="184"/>
      <c r="C5" s="184"/>
      <c r="D5" s="184"/>
      <c r="E5" s="184"/>
      <c r="F5" s="184"/>
      <c r="G5" s="185"/>
    </row>
    <row r="6" spans="1:7" ht="14.25" x14ac:dyDescent="0.45">
      <c r="A6" s="186" t="s">
        <v>118</v>
      </c>
      <c r="B6" s="187"/>
      <c r="C6" s="187"/>
      <c r="D6" s="187"/>
      <c r="E6" s="187"/>
      <c r="F6" s="187"/>
      <c r="G6" s="188"/>
    </row>
    <row r="7" spans="1:7" x14ac:dyDescent="0.25">
      <c r="A7" s="192" t="s">
        <v>361</v>
      </c>
      <c r="B7" s="197" t="s">
        <v>279</v>
      </c>
      <c r="C7" s="197"/>
      <c r="D7" s="197"/>
      <c r="E7" s="197"/>
      <c r="F7" s="197"/>
      <c r="G7" s="197" t="s">
        <v>280</v>
      </c>
    </row>
    <row r="8" spans="1:7" ht="29.25" customHeight="1" x14ac:dyDescent="0.25">
      <c r="A8" s="193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04"/>
    </row>
    <row r="9" spans="1:7" x14ac:dyDescent="0.25">
      <c r="A9" s="52" t="s">
        <v>400</v>
      </c>
      <c r="B9" s="66">
        <f>SUM(B10,B11,B12,B15,B16,B19)</f>
        <v>2013871</v>
      </c>
      <c r="C9" s="66">
        <f t="shared" ref="C9:F9" si="0">SUM(C10,C11,C12,C15,C16,C19)</f>
        <v>191257.94</v>
      </c>
      <c r="D9" s="66">
        <f t="shared" si="0"/>
        <v>2205128.94</v>
      </c>
      <c r="E9" s="66">
        <f t="shared" si="0"/>
        <v>1971684.84</v>
      </c>
      <c r="F9" s="66">
        <f t="shared" si="0"/>
        <v>1902582.03</v>
      </c>
      <c r="G9" s="66">
        <f>SUM(G10,G11,G12,G15,G16,G19)</f>
        <v>233444.09999999986</v>
      </c>
    </row>
    <row r="10" spans="1:7" x14ac:dyDescent="0.25">
      <c r="A10" s="53" t="s">
        <v>401</v>
      </c>
      <c r="B10" s="154">
        <v>2013871</v>
      </c>
      <c r="C10" s="154">
        <v>191257.94</v>
      </c>
      <c r="D10" s="155">
        <v>2205128.94</v>
      </c>
      <c r="E10" s="154">
        <v>1971684.84</v>
      </c>
      <c r="F10" s="154">
        <v>1902582.03</v>
      </c>
      <c r="G10" s="67">
        <f>D10-E10</f>
        <v>233444.09999999986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ht="14.25" x14ac:dyDescent="0.4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2013871</v>
      </c>
      <c r="C33" s="66">
        <f t="shared" ref="C33:G33" si="9">C21+C9</f>
        <v>191257.94</v>
      </c>
      <c r="D33" s="66">
        <f t="shared" si="9"/>
        <v>2205128.94</v>
      </c>
      <c r="E33" s="66">
        <f t="shared" si="9"/>
        <v>1971684.84</v>
      </c>
      <c r="F33" s="66">
        <f t="shared" si="9"/>
        <v>1902582.03</v>
      </c>
      <c r="G33" s="66">
        <f t="shared" si="9"/>
        <v>233444.09999999986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2013871</v>
      </c>
      <c r="Q2" s="18">
        <f>'Formato 6 d)'!C9</f>
        <v>191257.94</v>
      </c>
      <c r="R2" s="18">
        <f>'Formato 6 d)'!D9</f>
        <v>2205128.94</v>
      </c>
      <c r="S2" s="18">
        <f>'Formato 6 d)'!E9</f>
        <v>1971684.84</v>
      </c>
      <c r="T2" s="18">
        <f>'Formato 6 d)'!F9</f>
        <v>1902582.03</v>
      </c>
      <c r="U2" s="18">
        <f>'Formato 6 d)'!G9</f>
        <v>233444.09999999986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2013871</v>
      </c>
      <c r="Q3" s="18">
        <f>'Formato 6 d)'!C10</f>
        <v>191257.94</v>
      </c>
      <c r="R3" s="18">
        <f>'Formato 6 d)'!D10</f>
        <v>2205128.94</v>
      </c>
      <c r="S3" s="18">
        <f>'Formato 6 d)'!E10</f>
        <v>1971684.84</v>
      </c>
      <c r="T3" s="18">
        <f>'Formato 6 d)'!F10</f>
        <v>1902582.03</v>
      </c>
      <c r="U3" s="18">
        <f>'Formato 6 d)'!G10</f>
        <v>233444.09999999986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2013871</v>
      </c>
      <c r="Q24" s="18">
        <f>'Formato 6 d)'!C33</f>
        <v>191257.94</v>
      </c>
      <c r="R24" s="18">
        <f>'Formato 6 d)'!D33</f>
        <v>2205128.94</v>
      </c>
      <c r="S24" s="18">
        <f>'Formato 6 d)'!E33</f>
        <v>1971684.84</v>
      </c>
      <c r="T24" s="18">
        <f>'Formato 6 d)'!F33</f>
        <v>1902582.03</v>
      </c>
      <c r="U24" s="18">
        <f>'Formato 6 d)'!G33</f>
        <v>233444.09999999986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4" zoomScale="85" zoomScaleNormal="85" zoomScalePageLayoutView="90" workbookViewId="0">
      <selection activeCell="G18" sqref="G1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95" t="s">
        <v>413</v>
      </c>
      <c r="B1" s="195"/>
      <c r="C1" s="195"/>
      <c r="D1" s="195"/>
      <c r="E1" s="195"/>
      <c r="F1" s="195"/>
      <c r="G1" s="195"/>
    </row>
    <row r="2" spans="1:7" ht="14.25" x14ac:dyDescent="0.45">
      <c r="A2" s="177" t="str">
        <f>ENTIDAD</f>
        <v>Municipio de San Miguel de Allende, Gobierno del Estado de Guanajuato</v>
      </c>
      <c r="B2" s="178"/>
      <c r="C2" s="178"/>
      <c r="D2" s="178"/>
      <c r="E2" s="178"/>
      <c r="F2" s="178"/>
      <c r="G2" s="179"/>
    </row>
    <row r="3" spans="1:7" ht="14.25" x14ac:dyDescent="0.45">
      <c r="A3" s="180" t="s">
        <v>414</v>
      </c>
      <c r="B3" s="181"/>
      <c r="C3" s="181"/>
      <c r="D3" s="181"/>
      <c r="E3" s="181"/>
      <c r="F3" s="181"/>
      <c r="G3" s="182"/>
    </row>
    <row r="4" spans="1:7" ht="14.25" x14ac:dyDescent="0.45">
      <c r="A4" s="180" t="s">
        <v>118</v>
      </c>
      <c r="B4" s="181"/>
      <c r="C4" s="181"/>
      <c r="D4" s="181"/>
      <c r="E4" s="181"/>
      <c r="F4" s="181"/>
      <c r="G4" s="182"/>
    </row>
    <row r="5" spans="1:7" ht="14.25" x14ac:dyDescent="0.45">
      <c r="A5" s="180" t="s">
        <v>415</v>
      </c>
      <c r="B5" s="181"/>
      <c r="C5" s="181"/>
      <c r="D5" s="181"/>
      <c r="E5" s="181"/>
      <c r="F5" s="181"/>
      <c r="G5" s="182"/>
    </row>
    <row r="6" spans="1:7" x14ac:dyDescent="0.25">
      <c r="A6" s="192" t="s">
        <v>3288</v>
      </c>
      <c r="B6" s="51">
        <f>ANIO1P</f>
        <v>2022</v>
      </c>
      <c r="C6" s="205" t="str">
        <f>ANIO2P</f>
        <v>2023 (d)</v>
      </c>
      <c r="D6" s="205" t="str">
        <f>ANIO3P</f>
        <v>2024 (d)</v>
      </c>
      <c r="E6" s="205" t="str">
        <f>ANIO4P</f>
        <v>2025 (d)</v>
      </c>
      <c r="F6" s="205" t="str">
        <f>ANIO5P</f>
        <v>2026 (d)</v>
      </c>
      <c r="G6" s="205" t="str">
        <f>ANIO6P</f>
        <v>2027 (d)</v>
      </c>
    </row>
    <row r="7" spans="1:7" ht="48" customHeight="1" x14ac:dyDescent="0.25">
      <c r="A7" s="193"/>
      <c r="B7" s="88" t="s">
        <v>3291</v>
      </c>
      <c r="C7" s="206"/>
      <c r="D7" s="206"/>
      <c r="E7" s="206"/>
      <c r="F7" s="206"/>
      <c r="G7" s="206"/>
    </row>
    <row r="8" spans="1:7" x14ac:dyDescent="0.25">
      <c r="A8" s="52" t="s">
        <v>421</v>
      </c>
      <c r="B8" s="59">
        <f>SUM(B9:B20)</f>
        <v>7873633</v>
      </c>
      <c r="C8" s="59">
        <f t="shared" ref="C8:G8" si="0">SUM(C9:C20)</f>
        <v>8031105.6600000001</v>
      </c>
      <c r="D8" s="59">
        <f t="shared" si="0"/>
        <v>8191727.7732000006</v>
      </c>
      <c r="E8" s="59">
        <f t="shared" si="0"/>
        <v>8355562.3286640011</v>
      </c>
      <c r="F8" s="59">
        <f t="shared" si="0"/>
        <v>8522673.5752372816</v>
      </c>
      <c r="G8" s="59">
        <f t="shared" si="0"/>
        <v>8693127.0467420276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>
        <v>7873633</v>
      </c>
      <c r="C18" s="60">
        <f>B18*1.02</f>
        <v>8031105.6600000001</v>
      </c>
      <c r="D18" s="60">
        <f>C18*1.02</f>
        <v>8191727.7732000006</v>
      </c>
      <c r="E18" s="60">
        <f>D18*1.02</f>
        <v>8355562.3286640011</v>
      </c>
      <c r="F18" s="60">
        <f>E18*1.02</f>
        <v>8522673.5752372816</v>
      </c>
      <c r="G18" s="60">
        <f>F18*1.02</f>
        <v>8693127.0467420276</v>
      </c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/>
      <c r="C30" s="60"/>
      <c r="D30" s="60"/>
      <c r="E30" s="60"/>
      <c r="F30" s="60"/>
      <c r="G30" s="60"/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7873633</v>
      </c>
      <c r="C32" s="61">
        <f t="shared" ref="C32:F32" si="3">C29+C22+C8</f>
        <v>8031105.6600000001</v>
      </c>
      <c r="D32" s="61">
        <f t="shared" si="3"/>
        <v>8191727.7732000006</v>
      </c>
      <c r="E32" s="61">
        <f t="shared" si="3"/>
        <v>8355562.3286640011</v>
      </c>
      <c r="F32" s="61">
        <f t="shared" si="3"/>
        <v>8522673.5752372816</v>
      </c>
      <c r="G32" s="61">
        <f>G29+G22+G8</f>
        <v>8693127.0467420276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7873633</v>
      </c>
      <c r="Q2" s="18">
        <f>'Formato 7 a)'!C8</f>
        <v>8031105.6600000001</v>
      </c>
      <c r="R2" s="18">
        <f>'Formato 7 a)'!D8</f>
        <v>8191727.7732000006</v>
      </c>
      <c r="S2" s="18">
        <f>'Formato 7 a)'!E8</f>
        <v>8355562.3286640011</v>
      </c>
      <c r="T2" s="18">
        <f>'Formato 7 a)'!F8</f>
        <v>8522673.5752372816</v>
      </c>
      <c r="U2" s="18">
        <f>'Formato 7 a)'!G8</f>
        <v>8693127.0467420276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7873633</v>
      </c>
      <c r="Q12" s="18">
        <f>'Formato 7 a)'!C18</f>
        <v>8031105.6600000001</v>
      </c>
      <c r="R12" s="18">
        <f>'Formato 7 a)'!D18</f>
        <v>8191727.7732000006</v>
      </c>
      <c r="S12" s="18">
        <f>'Formato 7 a)'!E18</f>
        <v>8355562.3286640011</v>
      </c>
      <c r="T12" s="18">
        <f>'Formato 7 a)'!F18</f>
        <v>8522673.5752372816</v>
      </c>
      <c r="U12" s="18">
        <f>'Formato 7 a)'!G18</f>
        <v>8693127.0467420276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7873633</v>
      </c>
      <c r="Q23" s="18">
        <f>'Formato 7 a)'!C32</f>
        <v>8031105.6600000001</v>
      </c>
      <c r="R23" s="18">
        <f>'Formato 7 a)'!D32</f>
        <v>8191727.7732000006</v>
      </c>
      <c r="S23" s="18">
        <f>'Formato 7 a)'!E32</f>
        <v>8355562.3286640011</v>
      </c>
      <c r="T23" s="18">
        <f>'Formato 7 a)'!F32</f>
        <v>8522673.5752372816</v>
      </c>
      <c r="U23" s="18">
        <f>'Formato 7 a)'!G32</f>
        <v>8693127.0467420276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16" zoomScale="90" zoomScaleNormal="90" workbookViewId="0">
      <selection activeCell="F9" sqref="F9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95" t="s">
        <v>451</v>
      </c>
      <c r="B1" s="195"/>
      <c r="C1" s="195"/>
      <c r="D1" s="195"/>
      <c r="E1" s="195"/>
      <c r="F1" s="195"/>
      <c r="G1" s="195"/>
    </row>
    <row r="2" spans="1:7" customFormat="1" ht="14.25" x14ac:dyDescent="0.45">
      <c r="A2" s="177" t="str">
        <f>ENTIDAD</f>
        <v>Municipio de San Miguel de Allende, Gobierno del Estado de Guanajuato</v>
      </c>
      <c r="B2" s="178"/>
      <c r="C2" s="178"/>
      <c r="D2" s="178"/>
      <c r="E2" s="178"/>
      <c r="F2" s="178"/>
      <c r="G2" s="179"/>
    </row>
    <row r="3" spans="1:7" customFormat="1" ht="14.25" x14ac:dyDescent="0.45">
      <c r="A3" s="180" t="s">
        <v>452</v>
      </c>
      <c r="B3" s="181"/>
      <c r="C3" s="181"/>
      <c r="D3" s="181"/>
      <c r="E3" s="181"/>
      <c r="F3" s="181"/>
      <c r="G3" s="182"/>
    </row>
    <row r="4" spans="1:7" customFormat="1" ht="14.25" x14ac:dyDescent="0.45">
      <c r="A4" s="180" t="s">
        <v>118</v>
      </c>
      <c r="B4" s="181"/>
      <c r="C4" s="181"/>
      <c r="D4" s="181"/>
      <c r="E4" s="181"/>
      <c r="F4" s="181"/>
      <c r="G4" s="182"/>
    </row>
    <row r="5" spans="1:7" customFormat="1" ht="14.25" x14ac:dyDescent="0.45">
      <c r="A5" s="180" t="s">
        <v>415</v>
      </c>
      <c r="B5" s="181"/>
      <c r="C5" s="181"/>
      <c r="D5" s="181"/>
      <c r="E5" s="181"/>
      <c r="F5" s="181"/>
      <c r="G5" s="182"/>
    </row>
    <row r="6" spans="1:7" customFormat="1" x14ac:dyDescent="0.25">
      <c r="A6" s="207" t="s">
        <v>3142</v>
      </c>
      <c r="B6" s="51">
        <f>ANIO1P</f>
        <v>2022</v>
      </c>
      <c r="C6" s="205" t="str">
        <f>ANIO2P</f>
        <v>2023 (d)</v>
      </c>
      <c r="D6" s="205" t="str">
        <f>ANIO3P</f>
        <v>2024 (d)</v>
      </c>
      <c r="E6" s="205" t="str">
        <f>ANIO4P</f>
        <v>2025 (d)</v>
      </c>
      <c r="F6" s="205" t="str">
        <f>ANIO5P</f>
        <v>2026 (d)</v>
      </c>
      <c r="G6" s="205" t="str">
        <f>ANIO6P</f>
        <v>2027 (d)</v>
      </c>
    </row>
    <row r="7" spans="1:7" customFormat="1" ht="48" customHeight="1" x14ac:dyDescent="0.25">
      <c r="A7" s="208"/>
      <c r="B7" s="88" t="s">
        <v>3291</v>
      </c>
      <c r="C7" s="206"/>
      <c r="D7" s="206"/>
      <c r="E7" s="206"/>
      <c r="F7" s="206"/>
      <c r="G7" s="206"/>
    </row>
    <row r="8" spans="1:7" x14ac:dyDescent="0.25">
      <c r="A8" s="52" t="s">
        <v>453</v>
      </c>
      <c r="B8" s="59">
        <f>SUM(B9:B17)</f>
        <v>7823442</v>
      </c>
      <c r="C8" s="59">
        <f t="shared" ref="C8:G8" si="0">SUM(C9:C17)</f>
        <v>7979910.8399999999</v>
      </c>
      <c r="D8" s="59">
        <f t="shared" si="0"/>
        <v>8139509.0568000004</v>
      </c>
      <c r="E8" s="59">
        <f t="shared" si="0"/>
        <v>8302299.2379359994</v>
      </c>
      <c r="F8" s="59">
        <f t="shared" si="0"/>
        <v>8468345.2226947192</v>
      </c>
      <c r="G8" s="59">
        <f t="shared" si="0"/>
        <v>8637712.1271486152</v>
      </c>
    </row>
    <row r="9" spans="1:7" x14ac:dyDescent="0.25">
      <c r="A9" s="53" t="s">
        <v>454</v>
      </c>
      <c r="B9" s="60">
        <v>2013871</v>
      </c>
      <c r="C9" s="60">
        <f t="shared" ref="C9:G13" si="1">B9*1.02</f>
        <v>2054148.42</v>
      </c>
      <c r="D9" s="60">
        <f t="shared" si="1"/>
        <v>2095231.3884000001</v>
      </c>
      <c r="E9" s="60">
        <f t="shared" si="1"/>
        <v>2137136.0161680002</v>
      </c>
      <c r="F9" s="60">
        <f t="shared" si="1"/>
        <v>2179878.7364913602</v>
      </c>
      <c r="G9" s="60">
        <f t="shared" si="1"/>
        <v>2223476.3112211875</v>
      </c>
    </row>
    <row r="10" spans="1:7" x14ac:dyDescent="0.25">
      <c r="A10" s="53" t="s">
        <v>455</v>
      </c>
      <c r="B10" s="60">
        <v>455693</v>
      </c>
      <c r="C10" s="60">
        <f t="shared" si="1"/>
        <v>464806.86</v>
      </c>
      <c r="D10" s="60">
        <f t="shared" si="1"/>
        <v>474102.99719999998</v>
      </c>
      <c r="E10" s="60">
        <f t="shared" si="1"/>
        <v>483585.05714400002</v>
      </c>
      <c r="F10" s="60">
        <f t="shared" si="1"/>
        <v>493256.75828688004</v>
      </c>
      <c r="G10" s="60">
        <f t="shared" si="1"/>
        <v>503121.89345261763</v>
      </c>
    </row>
    <row r="11" spans="1:7" x14ac:dyDescent="0.25">
      <c r="A11" s="53" t="s">
        <v>456</v>
      </c>
      <c r="B11" s="60">
        <v>3021370</v>
      </c>
      <c r="C11" s="60">
        <f t="shared" si="1"/>
        <v>3081797.4</v>
      </c>
      <c r="D11" s="60">
        <f t="shared" si="1"/>
        <v>3143433.3479999998</v>
      </c>
      <c r="E11" s="60">
        <f t="shared" si="1"/>
        <v>3206302.0149599998</v>
      </c>
      <c r="F11" s="60">
        <f t="shared" si="1"/>
        <v>3270428.0552591998</v>
      </c>
      <c r="G11" s="60">
        <f t="shared" si="1"/>
        <v>3335836.6163643841</v>
      </c>
    </row>
    <row r="12" spans="1:7" x14ac:dyDescent="0.25">
      <c r="A12" s="53" t="s">
        <v>457</v>
      </c>
      <c r="B12" s="60">
        <v>2292508</v>
      </c>
      <c r="C12" s="60">
        <f t="shared" si="1"/>
        <v>2338358.16</v>
      </c>
      <c r="D12" s="60">
        <f t="shared" si="1"/>
        <v>2385125.3232</v>
      </c>
      <c r="E12" s="60">
        <f t="shared" si="1"/>
        <v>2432827.8296639998</v>
      </c>
      <c r="F12" s="60">
        <f t="shared" si="1"/>
        <v>2481484.3862572797</v>
      </c>
      <c r="G12" s="60">
        <f t="shared" si="1"/>
        <v>2531114.0739824255</v>
      </c>
    </row>
    <row r="13" spans="1:7" x14ac:dyDescent="0.25">
      <c r="A13" s="53" t="s">
        <v>458</v>
      </c>
      <c r="B13" s="60">
        <v>40000</v>
      </c>
      <c r="C13" s="60">
        <f t="shared" si="1"/>
        <v>40800</v>
      </c>
      <c r="D13" s="60">
        <f t="shared" si="1"/>
        <v>41616</v>
      </c>
      <c r="E13" s="60">
        <f t="shared" si="1"/>
        <v>42448.32</v>
      </c>
      <c r="F13" s="60">
        <f t="shared" si="1"/>
        <v>43297.286399999997</v>
      </c>
      <c r="G13" s="60">
        <f t="shared" si="1"/>
        <v>44163.232127999996</v>
      </c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2">SUM(C20:C28)</f>
        <v>0</v>
      </c>
      <c r="D19" s="61">
        <f t="shared" si="2"/>
        <v>0</v>
      </c>
      <c r="E19" s="61">
        <f t="shared" si="2"/>
        <v>0</v>
      </c>
      <c r="F19" s="61">
        <f t="shared" si="2"/>
        <v>0</v>
      </c>
      <c r="G19" s="61">
        <f t="shared" si="2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7823442</v>
      </c>
      <c r="C30" s="61">
        <f t="shared" ref="C30:G30" si="3">C8+C19</f>
        <v>7979910.8399999999</v>
      </c>
      <c r="D30" s="61">
        <f t="shared" si="3"/>
        <v>8139509.0568000004</v>
      </c>
      <c r="E30" s="61">
        <f t="shared" si="3"/>
        <v>8302299.2379359994</v>
      </c>
      <c r="F30" s="61">
        <f t="shared" si="3"/>
        <v>8468345.2226947192</v>
      </c>
      <c r="G30" s="61">
        <f t="shared" si="3"/>
        <v>8637712.1271486152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7823442</v>
      </c>
      <c r="Q2" s="18">
        <f>'Formato 7 b)'!C8</f>
        <v>7979910.8399999999</v>
      </c>
      <c r="R2" s="18">
        <f>'Formato 7 b)'!D8</f>
        <v>8139509.0568000004</v>
      </c>
      <c r="S2" s="18">
        <f>'Formato 7 b)'!E8</f>
        <v>8302299.2379359994</v>
      </c>
      <c r="T2" s="18">
        <f>'Formato 7 b)'!F8</f>
        <v>8468345.2226947192</v>
      </c>
      <c r="U2" s="18">
        <f>'Formato 7 b)'!G8</f>
        <v>8637712.1271486152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2013871</v>
      </c>
      <c r="Q3" s="18">
        <f>'Formato 7 b)'!C9</f>
        <v>2054148.42</v>
      </c>
      <c r="R3" s="18">
        <f>'Formato 7 b)'!D9</f>
        <v>2095231.3884000001</v>
      </c>
      <c r="S3" s="18">
        <f>'Formato 7 b)'!E9</f>
        <v>2137136.0161680002</v>
      </c>
      <c r="T3" s="18">
        <f>'Formato 7 b)'!F9</f>
        <v>2179878.7364913602</v>
      </c>
      <c r="U3" s="18">
        <f>'Formato 7 b)'!G9</f>
        <v>2223476.3112211875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455693</v>
      </c>
      <c r="Q4" s="18">
        <f>'Formato 7 b)'!C10</f>
        <v>464806.86</v>
      </c>
      <c r="R4" s="18">
        <f>'Formato 7 b)'!D10</f>
        <v>474102.99719999998</v>
      </c>
      <c r="S4" s="18">
        <f>'Formato 7 b)'!E10</f>
        <v>483585.05714400002</v>
      </c>
      <c r="T4" s="18">
        <f>'Formato 7 b)'!F10</f>
        <v>493256.75828688004</v>
      </c>
      <c r="U4" s="18">
        <f>'Formato 7 b)'!G10</f>
        <v>503121.89345261763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3021370</v>
      </c>
      <c r="Q5" s="18">
        <f>'Formato 7 b)'!C11</f>
        <v>3081797.4</v>
      </c>
      <c r="R5" s="18">
        <f>'Formato 7 b)'!D11</f>
        <v>3143433.3479999998</v>
      </c>
      <c r="S5" s="18">
        <f>'Formato 7 b)'!E11</f>
        <v>3206302.0149599998</v>
      </c>
      <c r="T5" s="18">
        <f>'Formato 7 b)'!F11</f>
        <v>3270428.0552591998</v>
      </c>
      <c r="U5" s="18">
        <f>'Formato 7 b)'!G11</f>
        <v>3335836.6163643841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2292508</v>
      </c>
      <c r="Q6" s="18">
        <f>'Formato 7 b)'!C12</f>
        <v>2338358.16</v>
      </c>
      <c r="R6" s="18">
        <f>'Formato 7 b)'!D12</f>
        <v>2385125.3232</v>
      </c>
      <c r="S6" s="18">
        <f>'Formato 7 b)'!E12</f>
        <v>2432827.8296639998</v>
      </c>
      <c r="T6" s="18">
        <f>'Formato 7 b)'!F12</f>
        <v>2481484.3862572797</v>
      </c>
      <c r="U6" s="18">
        <f>'Formato 7 b)'!G12</f>
        <v>2531114.0739824255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40000</v>
      </c>
      <c r="Q7" s="18">
        <f>'Formato 7 b)'!C13</f>
        <v>40800</v>
      </c>
      <c r="R7" s="18">
        <f>'Formato 7 b)'!D13</f>
        <v>41616</v>
      </c>
      <c r="S7" s="18">
        <f>'Formato 7 b)'!E13</f>
        <v>42448.32</v>
      </c>
      <c r="T7" s="18">
        <f>'Formato 7 b)'!F13</f>
        <v>43297.286399999997</v>
      </c>
      <c r="U7" s="18">
        <f>'Formato 7 b)'!G13</f>
        <v>44163.232127999996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7823442</v>
      </c>
      <c r="Q22" s="18">
        <f>'Formato 7 b)'!C30</f>
        <v>7979910.8399999999</v>
      </c>
      <c r="R22" s="18">
        <f>'Formato 7 b)'!D30</f>
        <v>8139509.0568000004</v>
      </c>
      <c r="S22" s="18">
        <f>'Formato 7 b)'!E30</f>
        <v>8302299.2379359994</v>
      </c>
      <c r="T22" s="18">
        <f>'Formato 7 b)'!F30</f>
        <v>8468345.2226947192</v>
      </c>
      <c r="U22" s="18">
        <f>'Formato 7 b)'!G30</f>
        <v>8637712.1271486152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10" zoomScale="90" zoomScaleNormal="90" workbookViewId="0">
      <selection activeCell="F17" sqref="F17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95" t="s">
        <v>466</v>
      </c>
      <c r="B1" s="195"/>
      <c r="C1" s="195"/>
      <c r="D1" s="195"/>
      <c r="E1" s="195"/>
      <c r="F1" s="195"/>
      <c r="G1" s="195"/>
    </row>
    <row r="2" spans="1:7" ht="14.25" x14ac:dyDescent="0.45">
      <c r="A2" s="177" t="str">
        <f>ENTIDAD</f>
        <v>Municipio de San Miguel de Allende, Gobierno del Estado de Guanajuato</v>
      </c>
      <c r="B2" s="178"/>
      <c r="C2" s="178"/>
      <c r="D2" s="178"/>
      <c r="E2" s="178"/>
      <c r="F2" s="178"/>
      <c r="G2" s="179"/>
    </row>
    <row r="3" spans="1:7" ht="14.25" x14ac:dyDescent="0.45">
      <c r="A3" s="180" t="s">
        <v>467</v>
      </c>
      <c r="B3" s="181"/>
      <c r="C3" s="181"/>
      <c r="D3" s="181"/>
      <c r="E3" s="181"/>
      <c r="F3" s="181"/>
      <c r="G3" s="182"/>
    </row>
    <row r="4" spans="1:7" ht="14.25" x14ac:dyDescent="0.45">
      <c r="A4" s="186" t="s">
        <v>118</v>
      </c>
      <c r="B4" s="187"/>
      <c r="C4" s="187"/>
      <c r="D4" s="187"/>
      <c r="E4" s="187"/>
      <c r="F4" s="187"/>
      <c r="G4" s="188"/>
    </row>
    <row r="5" spans="1:7" x14ac:dyDescent="0.25">
      <c r="A5" s="212" t="s">
        <v>3288</v>
      </c>
      <c r="B5" s="210" t="str">
        <f>ANIO5R</f>
        <v>2016 ¹ (c)</v>
      </c>
      <c r="C5" s="210" t="str">
        <f>ANIO4R</f>
        <v>2017 ¹ (c)</v>
      </c>
      <c r="D5" s="210" t="str">
        <f>ANIO3R</f>
        <v>2018 ¹ (c)</v>
      </c>
      <c r="E5" s="210" t="str">
        <f>ANIO2R</f>
        <v>2019 ¹ (c)</v>
      </c>
      <c r="F5" s="210" t="str">
        <f>ANIO1R</f>
        <v>2020 ¹ (c)</v>
      </c>
      <c r="G5" s="51">
        <f>ANIO_INFORME</f>
        <v>2021</v>
      </c>
    </row>
    <row r="6" spans="1:7" ht="32.1" customHeight="1" x14ac:dyDescent="0.25">
      <c r="A6" s="213"/>
      <c r="B6" s="211"/>
      <c r="C6" s="211"/>
      <c r="D6" s="211"/>
      <c r="E6" s="211"/>
      <c r="F6" s="211"/>
      <c r="G6" s="88" t="s">
        <v>3294</v>
      </c>
    </row>
    <row r="7" spans="1:7" x14ac:dyDescent="0.25">
      <c r="A7" s="52" t="s">
        <v>468</v>
      </c>
      <c r="B7" s="59">
        <f>SUM(B8:B19)</f>
        <v>2978799.88</v>
      </c>
      <c r="C7" s="59">
        <f t="shared" ref="C7:G7" si="0">SUM(C8:C19)</f>
        <v>4656993.92</v>
      </c>
      <c r="D7" s="59">
        <f t="shared" si="0"/>
        <v>5138296.92</v>
      </c>
      <c r="E7" s="59">
        <f t="shared" si="0"/>
        <v>5204052.29</v>
      </c>
      <c r="F7" s="59">
        <f t="shared" si="0"/>
        <v>5427102.8300000001</v>
      </c>
      <c r="G7" s="59">
        <f t="shared" si="0"/>
        <v>7719249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>
        <v>130000</v>
      </c>
      <c r="C15" s="60">
        <v>150000</v>
      </c>
      <c r="D15" s="60">
        <v>100000</v>
      </c>
      <c r="E15" s="24"/>
      <c r="F15" s="60">
        <v>16888</v>
      </c>
      <c r="G15" s="60">
        <v>0</v>
      </c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>
        <v>2748799.88</v>
      </c>
      <c r="C17" s="60">
        <v>4506993.92</v>
      </c>
      <c r="D17" s="60">
        <v>5038296.92</v>
      </c>
      <c r="E17" s="60">
        <v>5154052.29</v>
      </c>
      <c r="F17" s="60">
        <v>5360214.83</v>
      </c>
      <c r="G17" s="60">
        <v>7719249</v>
      </c>
    </row>
    <row r="18" spans="1:7" x14ac:dyDescent="0.25">
      <c r="A18" s="53" t="s">
        <v>478</v>
      </c>
      <c r="B18" s="60">
        <v>100000</v>
      </c>
      <c r="C18" s="60"/>
      <c r="D18" s="60"/>
      <c r="E18" s="24">
        <v>50000</v>
      </c>
      <c r="F18" s="60">
        <v>50000</v>
      </c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2978799.88</v>
      </c>
      <c r="C31" s="61">
        <f t="shared" ref="C31:G31" si="3">C7+C21+C28</f>
        <v>4656993.92</v>
      </c>
      <c r="D31" s="61">
        <f t="shared" si="3"/>
        <v>5138296.92</v>
      </c>
      <c r="E31" s="61">
        <f t="shared" si="3"/>
        <v>5204052.29</v>
      </c>
      <c r="F31" s="61">
        <f t="shared" si="3"/>
        <v>5427102.8300000001</v>
      </c>
      <c r="G31" s="61">
        <f t="shared" si="3"/>
        <v>7719249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09" t="s">
        <v>3292</v>
      </c>
      <c r="B39" s="209"/>
      <c r="C39" s="209"/>
      <c r="D39" s="209"/>
      <c r="E39" s="209"/>
      <c r="F39" s="209"/>
      <c r="G39" s="209"/>
    </row>
    <row r="40" spans="1:7" ht="15" customHeight="1" x14ac:dyDescent="0.25">
      <c r="A40" s="209" t="s">
        <v>3293</v>
      </c>
      <c r="B40" s="209"/>
      <c r="C40" s="209"/>
      <c r="D40" s="209"/>
      <c r="E40" s="209"/>
      <c r="F40" s="209"/>
      <c r="G40" s="209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15:D15 B7:G14 B16:G36 F15:G15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2978799.88</v>
      </c>
      <c r="Q2" s="18">
        <f>'Formato 7 c)'!C7</f>
        <v>4656993.92</v>
      </c>
      <c r="R2" s="18">
        <f>'Formato 7 c)'!D7</f>
        <v>5138296.92</v>
      </c>
      <c r="S2" s="18">
        <f>'Formato 7 c)'!E7</f>
        <v>5204052.29</v>
      </c>
      <c r="T2" s="18">
        <f>'Formato 7 c)'!F7</f>
        <v>5427102.8300000001</v>
      </c>
      <c r="U2" s="18">
        <f>'Formato 7 c)'!G7</f>
        <v>7719249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 t="e">
        <f>'Formato 7 c)'!#REF!</f>
        <v>#REF!</v>
      </c>
      <c r="Q10" s="18">
        <f>'Formato 7 c)'!B15</f>
        <v>130000</v>
      </c>
      <c r="R10" s="18">
        <f>'Formato 7 c)'!C15</f>
        <v>150000</v>
      </c>
      <c r="S10" s="18">
        <f>'Formato 7 c)'!D15</f>
        <v>100000</v>
      </c>
      <c r="T10" s="18">
        <f>'Formato 7 c)'!F15</f>
        <v>16888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2748799.88</v>
      </c>
      <c r="Q12" s="18">
        <f>'Formato 7 c)'!C17</f>
        <v>4506993.92</v>
      </c>
      <c r="R12" s="18">
        <f>'Formato 7 c)'!D17</f>
        <v>5038296.92</v>
      </c>
      <c r="S12" s="18">
        <f>'Formato 7 c)'!E17</f>
        <v>5154052.29</v>
      </c>
      <c r="T12" s="18">
        <f>'Formato 7 c)'!F17</f>
        <v>5360214.83</v>
      </c>
      <c r="U12" s="18">
        <f>'Formato 7 c)'!G17</f>
        <v>7719249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100000</v>
      </c>
      <c r="Q13" s="18">
        <f>'Formato 7 c)'!C18</f>
        <v>0</v>
      </c>
      <c r="R13" s="18">
        <f>'Formato 7 c)'!D18</f>
        <v>0</v>
      </c>
      <c r="S13" s="18">
        <f>'Formato 7 c)'!E18</f>
        <v>50000</v>
      </c>
      <c r="T13" s="18">
        <f>'Formato 7 c)'!F18</f>
        <v>50000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2978799.88</v>
      </c>
      <c r="Q23" s="18">
        <f>'Formato 7 c)'!C31</f>
        <v>4656993.92</v>
      </c>
      <c r="R23" s="18">
        <f>'Formato 7 c)'!D31</f>
        <v>5138296.92</v>
      </c>
      <c r="S23" s="18">
        <f>'Formato 7 c)'!E31</f>
        <v>5204052.29</v>
      </c>
      <c r="T23" s="18">
        <f>'Formato 7 c)'!F31</f>
        <v>5427102.8300000001</v>
      </c>
      <c r="U23" s="18">
        <f>'Formato 7 c)'!G31</f>
        <v>7719249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F11" sqref="F1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95" t="s">
        <v>490</v>
      </c>
      <c r="B1" s="195"/>
      <c r="C1" s="195"/>
      <c r="D1" s="195"/>
      <c r="E1" s="195"/>
      <c r="F1" s="195"/>
      <c r="G1" s="195"/>
    </row>
    <row r="2" spans="1:7" ht="14.25" x14ac:dyDescent="0.45">
      <c r="A2" s="177" t="str">
        <f>ENTIDAD</f>
        <v>Municipio de San Miguel de Allende, Gobierno del Estado de Guanajuato</v>
      </c>
      <c r="B2" s="178"/>
      <c r="C2" s="178"/>
      <c r="D2" s="178"/>
      <c r="E2" s="178"/>
      <c r="F2" s="178"/>
      <c r="G2" s="179"/>
    </row>
    <row r="3" spans="1:7" ht="14.25" x14ac:dyDescent="0.45">
      <c r="A3" s="180" t="s">
        <v>491</v>
      </c>
      <c r="B3" s="181"/>
      <c r="C3" s="181"/>
      <c r="D3" s="181"/>
      <c r="E3" s="181"/>
      <c r="F3" s="181"/>
      <c r="G3" s="182"/>
    </row>
    <row r="4" spans="1:7" ht="14.25" x14ac:dyDescent="0.45">
      <c r="A4" s="186" t="s">
        <v>118</v>
      </c>
      <c r="B4" s="187"/>
      <c r="C4" s="187"/>
      <c r="D4" s="187"/>
      <c r="E4" s="187"/>
      <c r="F4" s="187"/>
      <c r="G4" s="188"/>
    </row>
    <row r="5" spans="1:7" x14ac:dyDescent="0.25">
      <c r="A5" s="214" t="s">
        <v>3142</v>
      </c>
      <c r="B5" s="210" t="str">
        <f>ANIO5R</f>
        <v>2016 ¹ (c)</v>
      </c>
      <c r="C5" s="210" t="str">
        <f>ANIO4R</f>
        <v>2017 ¹ (c)</v>
      </c>
      <c r="D5" s="210" t="str">
        <f>ANIO3R</f>
        <v>2018 ¹ (c)</v>
      </c>
      <c r="E5" s="210" t="str">
        <f>ANIO2R</f>
        <v>2019 ¹ (c)</v>
      </c>
      <c r="F5" s="210" t="str">
        <f>ANIO1R</f>
        <v>2020 ¹ (c)</v>
      </c>
      <c r="G5" s="51">
        <f>ANIO_INFORME</f>
        <v>2021</v>
      </c>
    </row>
    <row r="6" spans="1:7" ht="32.1" customHeight="1" x14ac:dyDescent="0.25">
      <c r="A6" s="215"/>
      <c r="B6" s="211"/>
      <c r="C6" s="211"/>
      <c r="D6" s="211"/>
      <c r="E6" s="211"/>
      <c r="F6" s="211"/>
      <c r="G6" s="88" t="s">
        <v>3295</v>
      </c>
    </row>
    <row r="7" spans="1:7" ht="14.25" x14ac:dyDescent="0.45">
      <c r="A7" s="52" t="s">
        <v>492</v>
      </c>
      <c r="B7" s="59">
        <f>SUM(B8:B16)</f>
        <v>3005526.0599999996</v>
      </c>
      <c r="C7" s="59">
        <f t="shared" ref="C7:G7" si="0">SUM(C8:C16)</f>
        <v>4579991.3</v>
      </c>
      <c r="D7" s="59">
        <f t="shared" si="0"/>
        <v>5133387.9800000004</v>
      </c>
      <c r="E7" s="59">
        <f t="shared" si="0"/>
        <v>5066358.8600000003</v>
      </c>
      <c r="F7" s="59">
        <f t="shared" si="0"/>
        <v>5360214</v>
      </c>
      <c r="G7" s="59">
        <f t="shared" si="0"/>
        <v>7671627.1100000003</v>
      </c>
    </row>
    <row r="8" spans="1:7" x14ac:dyDescent="0.25">
      <c r="A8" s="53" t="s">
        <v>454</v>
      </c>
      <c r="B8" s="60">
        <v>984052.83</v>
      </c>
      <c r="C8" s="60">
        <v>1393586.07</v>
      </c>
      <c r="D8" s="60">
        <v>1604420.89</v>
      </c>
      <c r="E8" s="60">
        <v>1743980.26</v>
      </c>
      <c r="F8" s="60">
        <v>1871283</v>
      </c>
      <c r="G8" s="24">
        <v>1971684.84</v>
      </c>
    </row>
    <row r="9" spans="1:7" x14ac:dyDescent="0.25">
      <c r="A9" s="53" t="s">
        <v>455</v>
      </c>
      <c r="B9" s="60">
        <v>216725.15</v>
      </c>
      <c r="C9" s="60">
        <v>190774.72</v>
      </c>
      <c r="D9" s="60">
        <v>199282.33</v>
      </c>
      <c r="E9" s="60">
        <v>218267.38</v>
      </c>
      <c r="F9" s="60">
        <v>301173</v>
      </c>
      <c r="G9" s="24">
        <v>177257.26</v>
      </c>
    </row>
    <row r="10" spans="1:7" x14ac:dyDescent="0.25">
      <c r="A10" s="53" t="s">
        <v>456</v>
      </c>
      <c r="B10" s="60">
        <v>1373320.99</v>
      </c>
      <c r="C10" s="60">
        <v>1604635.15</v>
      </c>
      <c r="D10" s="60">
        <v>972596.03</v>
      </c>
      <c r="E10" s="60">
        <v>1073836.93</v>
      </c>
      <c r="F10" s="60">
        <v>1083644</v>
      </c>
      <c r="G10" s="24">
        <v>2646638.7200000002</v>
      </c>
    </row>
    <row r="11" spans="1:7" x14ac:dyDescent="0.25">
      <c r="A11" s="53" t="s">
        <v>457</v>
      </c>
      <c r="B11" s="60">
        <v>427787.19</v>
      </c>
      <c r="C11" s="60">
        <v>1149420.23</v>
      </c>
      <c r="D11" s="60">
        <v>2018106.16</v>
      </c>
      <c r="E11" s="60">
        <v>1974842.16</v>
      </c>
      <c r="F11" s="60">
        <v>2024114</v>
      </c>
      <c r="G11" s="24">
        <v>2869927.29</v>
      </c>
    </row>
    <row r="12" spans="1:7" x14ac:dyDescent="0.25">
      <c r="A12" s="53" t="s">
        <v>458</v>
      </c>
      <c r="B12" s="60">
        <v>3639.9</v>
      </c>
      <c r="C12" s="60">
        <v>241575.13</v>
      </c>
      <c r="D12" s="60">
        <v>338982.57</v>
      </c>
      <c r="E12" s="60">
        <v>55432.13</v>
      </c>
      <c r="F12" s="60">
        <v>80000</v>
      </c>
      <c r="G12" s="24">
        <v>6119</v>
      </c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3005526.0599999996</v>
      </c>
      <c r="C29" s="60">
        <f t="shared" ref="C29:G29" si="2">C7+C18</f>
        <v>4579991.3</v>
      </c>
      <c r="D29" s="60">
        <f t="shared" si="2"/>
        <v>5133387.9800000004</v>
      </c>
      <c r="E29" s="60">
        <f t="shared" si="2"/>
        <v>5066358.8600000003</v>
      </c>
      <c r="F29" s="60">
        <f t="shared" si="2"/>
        <v>5360214</v>
      </c>
      <c r="G29" s="60">
        <f t="shared" si="2"/>
        <v>7671627.1100000003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209" t="s">
        <v>3292</v>
      </c>
      <c r="B32" s="209"/>
      <c r="C32" s="209"/>
      <c r="D32" s="209"/>
      <c r="E32" s="209"/>
      <c r="F32" s="209"/>
      <c r="G32" s="209"/>
    </row>
    <row r="33" spans="1:7" x14ac:dyDescent="0.25">
      <c r="A33" s="209" t="s">
        <v>3293</v>
      </c>
      <c r="B33" s="209"/>
      <c r="C33" s="209"/>
      <c r="D33" s="209"/>
      <c r="E33" s="209"/>
      <c r="F33" s="209"/>
      <c r="G33" s="209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8:F12 B7:G7 B13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3005526.0599999996</v>
      </c>
      <c r="Q2" s="18">
        <f>'Formato 7 d)'!C7</f>
        <v>4579991.3</v>
      </c>
      <c r="R2" s="18">
        <f>'Formato 7 d)'!D7</f>
        <v>5133387.9800000004</v>
      </c>
      <c r="S2" s="18">
        <f>'Formato 7 d)'!E7</f>
        <v>5066358.8600000003</v>
      </c>
      <c r="T2" s="18">
        <f>'Formato 7 d)'!F7</f>
        <v>5360214</v>
      </c>
      <c r="U2" s="18">
        <f>'Formato 7 d)'!G7</f>
        <v>7671627.1100000003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 t="e">
        <f>'Formato 7 d)'!#REF!</f>
        <v>#REF!</v>
      </c>
      <c r="Q3" s="18">
        <f>'Formato 7 d)'!B8</f>
        <v>984052.83</v>
      </c>
      <c r="R3" s="18">
        <f>'Formato 7 d)'!C8</f>
        <v>1393586.07</v>
      </c>
      <c r="S3" s="18">
        <f>'Formato 7 d)'!D8</f>
        <v>1604420.89</v>
      </c>
      <c r="T3" s="18">
        <f>'Formato 7 d)'!E8</f>
        <v>1743980.26</v>
      </c>
      <c r="U3" s="18">
        <f>'Formato 7 d)'!F8</f>
        <v>1871283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 t="e">
        <f>'Formato 7 d)'!#REF!</f>
        <v>#REF!</v>
      </c>
      <c r="Q4" s="18">
        <f>'Formato 7 d)'!B9</f>
        <v>216725.15</v>
      </c>
      <c r="R4" s="18">
        <f>'Formato 7 d)'!C9</f>
        <v>190774.72</v>
      </c>
      <c r="S4" s="18">
        <f>'Formato 7 d)'!D9</f>
        <v>199282.33</v>
      </c>
      <c r="T4" s="18">
        <f>'Formato 7 d)'!E9</f>
        <v>218267.38</v>
      </c>
      <c r="U4" s="18">
        <f>'Formato 7 d)'!F9</f>
        <v>301173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 t="e">
        <f>'Formato 7 d)'!#REF!</f>
        <v>#REF!</v>
      </c>
      <c r="Q5" s="18">
        <f>'Formato 7 d)'!B10</f>
        <v>1373320.99</v>
      </c>
      <c r="R5" s="18">
        <f>'Formato 7 d)'!C10</f>
        <v>1604635.15</v>
      </c>
      <c r="S5" s="18">
        <f>'Formato 7 d)'!D10</f>
        <v>972596.03</v>
      </c>
      <c r="T5" s="18">
        <f>'Formato 7 d)'!E10</f>
        <v>1073836.93</v>
      </c>
      <c r="U5" s="18">
        <f>'Formato 7 d)'!F10</f>
        <v>1083644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 t="e">
        <f>'Formato 7 d)'!#REF!</f>
        <v>#REF!</v>
      </c>
      <c r="Q6" s="18">
        <f>'Formato 7 d)'!B11</f>
        <v>427787.19</v>
      </c>
      <c r="R6" s="18">
        <f>'Formato 7 d)'!C11</f>
        <v>1149420.23</v>
      </c>
      <c r="S6" s="18">
        <f>'Formato 7 d)'!D11</f>
        <v>2018106.16</v>
      </c>
      <c r="T6" s="18">
        <f>'Formato 7 d)'!E11</f>
        <v>1974842.16</v>
      </c>
      <c r="U6" s="18">
        <f>'Formato 7 d)'!F11</f>
        <v>2024114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 t="e">
        <f>'Formato 7 d)'!#REF!</f>
        <v>#REF!</v>
      </c>
      <c r="Q7" s="18">
        <f>'Formato 7 d)'!B12</f>
        <v>3639.9</v>
      </c>
      <c r="R7" s="18">
        <f>'Formato 7 d)'!C12</f>
        <v>241575.13</v>
      </c>
      <c r="S7" s="18">
        <f>'Formato 7 d)'!D12</f>
        <v>338982.57</v>
      </c>
      <c r="T7" s="18">
        <f>'Formato 7 d)'!E12</f>
        <v>55432.13</v>
      </c>
      <c r="U7" s="18">
        <f>'Formato 7 d)'!F12</f>
        <v>80000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3005526.0599999996</v>
      </c>
      <c r="Q22" s="18">
        <f>'Formato 7 d)'!C29</f>
        <v>4579991.3</v>
      </c>
      <c r="R22" s="18">
        <f>'Formato 7 d)'!D29</f>
        <v>5133387.9800000004</v>
      </c>
      <c r="S22" s="18">
        <f>'Formato 7 d)'!E29</f>
        <v>5066358.8600000003</v>
      </c>
      <c r="T22" s="18">
        <f>'Formato 7 d)'!F29</f>
        <v>5360214</v>
      </c>
      <c r="U22" s="18">
        <f>'Formato 7 d)'!G29</f>
        <v>7671627.1100000003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10" zoomScale="90" zoomScaleNormal="90" workbookViewId="0">
      <selection activeCell="C16" sqref="C1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89" t="s">
        <v>495</v>
      </c>
      <c r="B1" s="189"/>
      <c r="C1" s="189"/>
      <c r="D1" s="189"/>
      <c r="E1" s="189"/>
      <c r="F1" s="189"/>
      <c r="G1" s="111"/>
    </row>
    <row r="2" spans="1:7" ht="14.25" x14ac:dyDescent="0.45">
      <c r="A2" s="177" t="str">
        <f>ENTE_PUBLICO</f>
        <v>INSTITUTO MUNICIPAL DE ATENCION A LA JUVENTUD DE SAN MIGUEL DE ALLENDE, GTO, Gobierno del Estado de Guanajuato</v>
      </c>
      <c r="B2" s="178"/>
      <c r="C2" s="178"/>
      <c r="D2" s="178"/>
      <c r="E2" s="178"/>
      <c r="F2" s="179"/>
    </row>
    <row r="3" spans="1:7" ht="14.25" x14ac:dyDescent="0.45">
      <c r="A3" s="186" t="s">
        <v>496</v>
      </c>
      <c r="B3" s="187"/>
      <c r="C3" s="187"/>
      <c r="D3" s="187"/>
      <c r="E3" s="187"/>
      <c r="F3" s="188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6" zoomScale="90" zoomScaleNormal="90" workbookViewId="0">
      <selection activeCell="D66" sqref="D6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89" t="s">
        <v>545</v>
      </c>
      <c r="B1" s="189"/>
      <c r="C1" s="189"/>
      <c r="D1" s="189"/>
      <c r="E1" s="189"/>
      <c r="F1" s="189"/>
    </row>
    <row r="2" spans="1:6" ht="14.25" x14ac:dyDescent="0.45">
      <c r="A2" s="177" t="str">
        <f>ENTE_PUBLICO_A</f>
        <v>INSTITUTO MUNICIPAL DE ATENCION A LA JUVENTUD DE SAN MIGUEL DE ALLENDE, GTO, Gobierno del Estado de Guanajuato (a)</v>
      </c>
      <c r="B2" s="178"/>
      <c r="C2" s="178"/>
      <c r="D2" s="178"/>
      <c r="E2" s="178"/>
      <c r="F2" s="179"/>
    </row>
    <row r="3" spans="1:6" x14ac:dyDescent="0.25">
      <c r="A3" s="180" t="s">
        <v>117</v>
      </c>
      <c r="B3" s="181"/>
      <c r="C3" s="181"/>
      <c r="D3" s="181"/>
      <c r="E3" s="181"/>
      <c r="F3" s="182"/>
    </row>
    <row r="4" spans="1:6" ht="14.25" x14ac:dyDescent="0.45">
      <c r="A4" s="183" t="str">
        <f>PERIODO_INFORME</f>
        <v>Al 31 de diciembre de 2020 y al 31 de diciembre de 2021 (b)</v>
      </c>
      <c r="B4" s="184"/>
      <c r="C4" s="184"/>
      <c r="D4" s="184"/>
      <c r="E4" s="184"/>
      <c r="F4" s="185"/>
    </row>
    <row r="5" spans="1:6" ht="14.25" x14ac:dyDescent="0.45">
      <c r="A5" s="186" t="s">
        <v>118</v>
      </c>
      <c r="B5" s="187"/>
      <c r="C5" s="187"/>
      <c r="D5" s="187"/>
      <c r="E5" s="187"/>
      <c r="F5" s="188"/>
    </row>
    <row r="6" spans="1:6" s="3" customFormat="1" ht="28.5" x14ac:dyDescent="0.45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984587.1</v>
      </c>
      <c r="C9" s="60">
        <f>SUM(C10:C16)</f>
        <v>909780.59</v>
      </c>
      <c r="D9" s="100" t="s">
        <v>54</v>
      </c>
      <c r="E9" s="60">
        <f>SUM(E10:E18)</f>
        <v>87800.790000000008</v>
      </c>
      <c r="F9" s="60">
        <f>SUM(F10:F18)</f>
        <v>60616.17</v>
      </c>
    </row>
    <row r="10" spans="1:6" x14ac:dyDescent="0.25">
      <c r="A10" s="96" t="s">
        <v>4</v>
      </c>
      <c r="B10" s="60"/>
      <c r="C10" s="60"/>
      <c r="D10" s="101" t="s">
        <v>55</v>
      </c>
      <c r="E10" s="163">
        <v>59860.43</v>
      </c>
      <c r="F10" s="60"/>
    </row>
    <row r="11" spans="1:6" x14ac:dyDescent="0.25">
      <c r="A11" s="96" t="s">
        <v>5</v>
      </c>
      <c r="B11" s="161">
        <v>984587.1</v>
      </c>
      <c r="C11" s="161">
        <v>909780.59</v>
      </c>
      <c r="D11" s="101" t="s">
        <v>56</v>
      </c>
      <c r="E11" s="161">
        <v>4291.3900000000003</v>
      </c>
      <c r="F11" s="156">
        <v>6357.39</v>
      </c>
    </row>
    <row r="12" spans="1:6" x14ac:dyDescent="0.25">
      <c r="A12" s="96" t="s">
        <v>6</v>
      </c>
      <c r="B12" s="77"/>
      <c r="C12" s="60"/>
      <c r="D12" s="101" t="s">
        <v>57</v>
      </c>
      <c r="E12" s="163"/>
      <c r="F12" s="60"/>
    </row>
    <row r="13" spans="1:6" x14ac:dyDescent="0.25">
      <c r="A13" s="96" t="s">
        <v>7</v>
      </c>
      <c r="B13" s="60"/>
      <c r="C13" s="60"/>
      <c r="D13" s="101" t="s">
        <v>58</v>
      </c>
      <c r="E13" s="163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163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163"/>
      <c r="F15" s="60"/>
    </row>
    <row r="16" spans="1:6" ht="14.25" customHeight="1" x14ac:dyDescent="0.25">
      <c r="A16" s="96" t="s">
        <v>10</v>
      </c>
      <c r="B16" s="60"/>
      <c r="C16" s="60"/>
      <c r="D16" s="101" t="s">
        <v>61</v>
      </c>
      <c r="E16" s="161">
        <v>23648.97</v>
      </c>
      <c r="F16" s="156">
        <v>54258.78</v>
      </c>
    </row>
    <row r="17" spans="1:6" x14ac:dyDescent="0.25">
      <c r="A17" s="95" t="s">
        <v>11</v>
      </c>
      <c r="B17" s="60">
        <f>SUM(B18:B24)</f>
        <v>4558.8099999999995</v>
      </c>
      <c r="C17" s="60">
        <f>SUM(C18:C24)</f>
        <v>4558.8099999999995</v>
      </c>
      <c r="D17" s="101" t="s">
        <v>62</v>
      </c>
      <c r="E17" s="163"/>
      <c r="F17" s="60"/>
    </row>
    <row r="18" spans="1:6" x14ac:dyDescent="0.25">
      <c r="A18" s="97" t="s">
        <v>12</v>
      </c>
      <c r="B18" s="60"/>
      <c r="C18" s="60"/>
      <c r="D18" s="101" t="s">
        <v>63</v>
      </c>
      <c r="E18" s="161">
        <v>0</v>
      </c>
      <c r="F18" s="60"/>
    </row>
    <row r="19" spans="1:6" x14ac:dyDescent="0.25">
      <c r="A19" s="97" t="s">
        <v>13</v>
      </c>
      <c r="B19" s="60"/>
      <c r="C19" s="60"/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 x14ac:dyDescent="0.25">
      <c r="A20" s="97" t="s">
        <v>14</v>
      </c>
      <c r="B20" s="60">
        <v>-855.6</v>
      </c>
      <c r="C20" s="60">
        <v>-855.6</v>
      </c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156">
        <v>5357.09</v>
      </c>
      <c r="C22" s="156">
        <v>5357.09</v>
      </c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57.32</v>
      </c>
      <c r="C24" s="60">
        <v>57.32</v>
      </c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5236</v>
      </c>
      <c r="C25" s="60">
        <f>SUM(C26:C30)</f>
        <v>5236</v>
      </c>
      <c r="D25" s="101" t="s">
        <v>70</v>
      </c>
      <c r="E25" s="60"/>
      <c r="F25" s="60"/>
    </row>
    <row r="26" spans="1:6" x14ac:dyDescent="0.25">
      <c r="A26" s="97" t="s">
        <v>20</v>
      </c>
      <c r="B26" s="156">
        <v>5236</v>
      </c>
      <c r="C26" s="156">
        <v>5236</v>
      </c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ht="14.25" x14ac:dyDescent="0.4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994381.91</v>
      </c>
      <c r="C47" s="61">
        <f>C9+C17+C25+C31+C38+C41</f>
        <v>919575.4</v>
      </c>
      <c r="D47" s="99" t="s">
        <v>91</v>
      </c>
      <c r="E47" s="61">
        <f>E9+E19+E23+E26+E27+E31+E38+E42</f>
        <v>87800.790000000008</v>
      </c>
      <c r="F47" s="61">
        <f>F9+F19+F23+F26+F27+F31+F38+F42</f>
        <v>60616.17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/>
      <c r="F50" s="60"/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/>
      <c r="F51" s="60"/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/>
      <c r="F52" s="60"/>
    </row>
    <row r="53" spans="1:6" x14ac:dyDescent="0.25">
      <c r="A53" s="95" t="s">
        <v>44</v>
      </c>
      <c r="B53" s="156">
        <v>1633349.06</v>
      </c>
      <c r="C53" s="156">
        <v>1682234.64</v>
      </c>
      <c r="D53" s="100" t="s">
        <v>96</v>
      </c>
      <c r="E53" s="60"/>
      <c r="F53" s="60"/>
    </row>
    <row r="54" spans="1:6" x14ac:dyDescent="0.25">
      <c r="A54" s="95" t="s">
        <v>45</v>
      </c>
      <c r="B54" s="156">
        <v>264657</v>
      </c>
      <c r="C54" s="156">
        <v>264657</v>
      </c>
      <c r="D54" s="100" t="s">
        <v>97</v>
      </c>
      <c r="E54" s="60"/>
      <c r="F54" s="60"/>
    </row>
    <row r="55" spans="1:6" x14ac:dyDescent="0.25">
      <c r="A55" s="95" t="s">
        <v>46</v>
      </c>
      <c r="B55" s="156">
        <v>-976688.65</v>
      </c>
      <c r="C55" s="156">
        <v>-733600.18</v>
      </c>
      <c r="D55" s="37" t="s">
        <v>98</v>
      </c>
      <c r="E55" s="60"/>
      <c r="F55" s="60"/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87800.790000000008</v>
      </c>
      <c r="F59" s="61">
        <f>F47+F57</f>
        <v>60616.17</v>
      </c>
    </row>
    <row r="60" spans="1:6" x14ac:dyDescent="0.25">
      <c r="A60" s="55" t="s">
        <v>50</v>
      </c>
      <c r="B60" s="61">
        <f>SUM(B50:B58)</f>
        <v>921317.41</v>
      </c>
      <c r="C60" s="61">
        <f>SUM(C50:C58)</f>
        <v>1213291.46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1915699.32</v>
      </c>
      <c r="C62" s="61">
        <f>SUM(C47+C60)</f>
        <v>2132866.86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61437.21</v>
      </c>
      <c r="F63" s="77">
        <f>SUM(F64:F66)</f>
        <v>61437.21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61437.21</v>
      </c>
      <c r="F66" s="77">
        <v>61437.21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1766461.3199999998</v>
      </c>
      <c r="F68" s="77">
        <f>SUM(F69:F73)</f>
        <v>2010813.48</v>
      </c>
    </row>
    <row r="69" spans="1:6" x14ac:dyDescent="0.25">
      <c r="A69" s="12"/>
      <c r="B69" s="54"/>
      <c r="C69" s="54"/>
      <c r="D69" s="103" t="s">
        <v>107</v>
      </c>
      <c r="E69" s="157">
        <v>-206330.09</v>
      </c>
      <c r="F69" s="157">
        <v>1240574.74</v>
      </c>
    </row>
    <row r="70" spans="1:6" x14ac:dyDescent="0.25">
      <c r="A70" s="12"/>
      <c r="B70" s="54"/>
      <c r="C70" s="54"/>
      <c r="D70" s="103" t="s">
        <v>108</v>
      </c>
      <c r="E70" s="157">
        <v>1972791.41</v>
      </c>
      <c r="F70" s="157">
        <v>770238.74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/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/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1827898.5299999998</v>
      </c>
      <c r="F79" s="61">
        <f>F63+F68+F75</f>
        <v>2072250.69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1915699.3199999998</v>
      </c>
      <c r="F81" s="61">
        <f>F59+F79</f>
        <v>2132866.86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984587.1</v>
      </c>
      <c r="Q4" s="18">
        <f>'Formato 1'!C9</f>
        <v>909780.59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984587.1</v>
      </c>
      <c r="Q6" s="18">
        <f>'Formato 1'!C11</f>
        <v>909780.59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4558.8099999999995</v>
      </c>
      <c r="Q12" s="18">
        <f>'Formato 1'!C17</f>
        <v>4558.8099999999995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-855.6</v>
      </c>
      <c r="Q15" s="18">
        <f>'Formato 1'!C20</f>
        <v>-855.6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5357.09</v>
      </c>
      <c r="Q17" s="18">
        <f>'Formato 1'!C22</f>
        <v>5357.09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57.32</v>
      </c>
      <c r="Q19" s="18">
        <f>'Formato 1'!C24</f>
        <v>57.32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5236</v>
      </c>
      <c r="Q20" s="18">
        <f>'Formato 1'!C25</f>
        <v>5236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5236</v>
      </c>
      <c r="Q21" s="18">
        <f>'Formato 1'!C26</f>
        <v>5236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994381.91</v>
      </c>
      <c r="Q42" s="18">
        <f>'Formato 1'!C47</f>
        <v>919575.4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1633349.06</v>
      </c>
      <c r="Q47">
        <f>'Formato 1'!C53</f>
        <v>1682234.64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264657</v>
      </c>
      <c r="Q48">
        <f>'Formato 1'!C54</f>
        <v>264657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-976688.65</v>
      </c>
      <c r="Q49">
        <f>'Formato 1'!C55</f>
        <v>-733600.18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921317.41</v>
      </c>
      <c r="Q53">
        <f>'Formato 1'!C60</f>
        <v>1213291.46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1915699.32</v>
      </c>
      <c r="Q54">
        <f>'Formato 1'!C62</f>
        <v>2132866.86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87800.790000000008</v>
      </c>
      <c r="Q57">
        <f>'Formato 1'!F9</f>
        <v>60616.17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59860.43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4291.3900000000003</v>
      </c>
      <c r="Q59">
        <f>'Formato 1'!F11</f>
        <v>6357.39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23648.97</v>
      </c>
      <c r="Q64">
        <f>'Formato 1'!F16</f>
        <v>54258.78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87800.790000000008</v>
      </c>
      <c r="Q95">
        <f>'Formato 1'!F47</f>
        <v>60616.17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87800.790000000008</v>
      </c>
      <c r="Q104">
        <f>'Formato 1'!F59</f>
        <v>60616.17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61437.21</v>
      </c>
      <c r="Q106">
        <f>'Formato 1'!F63</f>
        <v>61437.21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61437.21</v>
      </c>
      <c r="Q109">
        <f>'Formato 1'!F66</f>
        <v>61437.21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1766461.3199999998</v>
      </c>
      <c r="Q110">
        <f>'Formato 1'!F68</f>
        <v>2010813.48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-206330.09</v>
      </c>
      <c r="Q111">
        <f>'Formato 1'!F69</f>
        <v>1240574.74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1972791.41</v>
      </c>
      <c r="Q112">
        <f>'Formato 1'!F70</f>
        <v>770238.74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1827898.5299999998</v>
      </c>
      <c r="Q119">
        <f>'Formato 1'!F79</f>
        <v>2072250.69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1915699.3199999998</v>
      </c>
      <c r="Q120">
        <f>'Formato 1'!F81</f>
        <v>2132866.86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28" zoomScale="90" zoomScaleNormal="90" workbookViewId="0">
      <selection activeCell="C7" sqref="C7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91" t="s">
        <v>544</v>
      </c>
      <c r="B1" s="191"/>
      <c r="C1" s="191"/>
      <c r="D1" s="191"/>
      <c r="E1" s="191"/>
      <c r="F1" s="191"/>
      <c r="G1" s="191"/>
      <c r="H1" s="191"/>
    </row>
    <row r="2" spans="1:9" ht="14.25" x14ac:dyDescent="0.45">
      <c r="A2" s="177" t="str">
        <f>ENTE_PUBLICO_A</f>
        <v>INSTITUTO MUNICIPAL DE ATENCION A LA JUVENTUD DE SAN MIGUEL DE ALLENDE, GTO, Gobierno del Estado de Guanajuato (a)</v>
      </c>
      <c r="B2" s="178"/>
      <c r="C2" s="178"/>
      <c r="D2" s="178"/>
      <c r="E2" s="178"/>
      <c r="F2" s="178"/>
      <c r="G2" s="178"/>
      <c r="H2" s="179"/>
    </row>
    <row r="3" spans="1:9" x14ac:dyDescent="0.25">
      <c r="A3" s="180" t="s">
        <v>120</v>
      </c>
      <c r="B3" s="181"/>
      <c r="C3" s="181"/>
      <c r="D3" s="181"/>
      <c r="E3" s="181"/>
      <c r="F3" s="181"/>
      <c r="G3" s="181"/>
      <c r="H3" s="182"/>
    </row>
    <row r="4" spans="1:9" ht="14.25" x14ac:dyDescent="0.45">
      <c r="A4" s="183" t="str">
        <f>PERIODO_INFORME</f>
        <v>Al 31 de diciembre de 2020 y al 31 de diciembre de 2021 (b)</v>
      </c>
      <c r="B4" s="184"/>
      <c r="C4" s="184"/>
      <c r="D4" s="184"/>
      <c r="E4" s="184"/>
      <c r="F4" s="184"/>
      <c r="G4" s="184"/>
      <c r="H4" s="185"/>
    </row>
    <row r="5" spans="1:9" ht="14.25" x14ac:dyDescent="0.45">
      <c r="A5" s="186" t="s">
        <v>118</v>
      </c>
      <c r="B5" s="187"/>
      <c r="C5" s="187"/>
      <c r="D5" s="187"/>
      <c r="E5" s="187"/>
      <c r="F5" s="187"/>
      <c r="G5" s="187"/>
      <c r="H5" s="188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/>
      <c r="C18" s="132"/>
      <c r="D18" s="132"/>
      <c r="E18" s="132"/>
      <c r="F18" s="61">
        <v>1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90" t="s">
        <v>3300</v>
      </c>
      <c r="B33" s="190"/>
      <c r="C33" s="190"/>
      <c r="D33" s="190"/>
      <c r="E33" s="190"/>
      <c r="F33" s="190"/>
      <c r="G33" s="190"/>
      <c r="H33" s="190"/>
    </row>
    <row r="34" spans="1:8" ht="12" customHeight="1" x14ac:dyDescent="0.25">
      <c r="A34" s="190"/>
      <c r="B34" s="190"/>
      <c r="C34" s="190"/>
      <c r="D34" s="190"/>
      <c r="E34" s="190"/>
      <c r="F34" s="190"/>
      <c r="G34" s="190"/>
      <c r="H34" s="190"/>
    </row>
    <row r="35" spans="1:8" ht="12" customHeight="1" x14ac:dyDescent="0.25">
      <c r="A35" s="190"/>
      <c r="B35" s="190"/>
      <c r="C35" s="190"/>
      <c r="D35" s="190"/>
      <c r="E35" s="190"/>
      <c r="F35" s="190"/>
      <c r="G35" s="190"/>
      <c r="H35" s="190"/>
    </row>
    <row r="36" spans="1:8" ht="12" customHeight="1" x14ac:dyDescent="0.25">
      <c r="A36" s="190"/>
      <c r="B36" s="190"/>
      <c r="C36" s="190"/>
      <c r="D36" s="190"/>
      <c r="E36" s="190"/>
      <c r="F36" s="190"/>
      <c r="G36" s="190"/>
      <c r="H36" s="190"/>
    </row>
    <row r="37" spans="1:8" ht="12" customHeight="1" x14ac:dyDescent="0.25">
      <c r="A37" s="190"/>
      <c r="B37" s="190"/>
      <c r="C37" s="190"/>
      <c r="D37" s="190"/>
      <c r="E37" s="190"/>
      <c r="F37" s="190"/>
      <c r="G37" s="190"/>
      <c r="H37" s="190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89" t="s">
        <v>543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11"/>
    </row>
    <row r="2" spans="1:12" ht="14.25" x14ac:dyDescent="0.45">
      <c r="A2" s="177" t="str">
        <f>ENTE_PUBLICO_A</f>
        <v>INSTITUTO MUNICIPAL DE ATENCION A LA JUVENTUD DE SAN MIGUEL DE ALLENDE, GTO, Gobierno del Estado de Guanajuato (a)</v>
      </c>
      <c r="B2" s="178"/>
      <c r="C2" s="178"/>
      <c r="D2" s="178"/>
      <c r="E2" s="178"/>
      <c r="F2" s="178"/>
      <c r="G2" s="178"/>
      <c r="H2" s="178"/>
      <c r="I2" s="178"/>
      <c r="J2" s="178"/>
      <c r="K2" s="179"/>
    </row>
    <row r="3" spans="1:12" x14ac:dyDescent="0.25">
      <c r="A3" s="180" t="s">
        <v>146</v>
      </c>
      <c r="B3" s="181"/>
      <c r="C3" s="181"/>
      <c r="D3" s="181"/>
      <c r="E3" s="181"/>
      <c r="F3" s="181"/>
      <c r="G3" s="181"/>
      <c r="H3" s="181"/>
      <c r="I3" s="181"/>
      <c r="J3" s="181"/>
      <c r="K3" s="182"/>
    </row>
    <row r="4" spans="1:12" ht="14.25" x14ac:dyDescent="0.45">
      <c r="A4" s="183" t="str">
        <f>TRIMESTRE</f>
        <v>Del 1 de enero al 31 de diciembre de 2021 (b)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2" ht="14.25" x14ac:dyDescent="0.45">
      <c r="A5" s="180" t="s">
        <v>118</v>
      </c>
      <c r="B5" s="181"/>
      <c r="C5" s="181"/>
      <c r="D5" s="181"/>
      <c r="E5" s="181"/>
      <c r="F5" s="181"/>
      <c r="G5" s="181"/>
      <c r="H5" s="181"/>
      <c r="I5" s="181"/>
      <c r="J5" s="181"/>
      <c r="K5" s="182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2021 (k)</v>
      </c>
      <c r="J6" s="131" t="str">
        <f>MONTO2</f>
        <v>Monto pagado de la inversión actualizado al 31 de diciembre de 2021 (l)</v>
      </c>
      <c r="K6" s="131" t="str">
        <f>SALDO_PENDIENTE</f>
        <v>Saldo pendiente por pagar de la inversión al 31 de diciembre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Jose</cp:lastModifiedBy>
  <cp:lastPrinted>2019-04-26T02:11:36Z</cp:lastPrinted>
  <dcterms:created xsi:type="dcterms:W3CDTF">2017-01-19T17:59:06Z</dcterms:created>
  <dcterms:modified xsi:type="dcterms:W3CDTF">2022-02-15T04:38:34Z</dcterms:modified>
</cp:coreProperties>
</file>